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310"/>
  </bookViews>
  <sheets>
    <sheet name="Лайт" sheetId="1" r:id="rId1"/>
  </sheets>
  <definedNames>
    <definedName name="_xlnm.Print_Area" localSheetId="0">Лайт!$A$1:$Z$214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7" i="1" l="1"/>
  <c r="R86" i="1"/>
  <c r="R85" i="1"/>
  <c r="R79" i="1" l="1"/>
  <c r="R76" i="1"/>
  <c r="R73" i="1"/>
  <c r="I137" i="1" l="1"/>
  <c r="E137" i="1"/>
  <c r="R205" i="1" l="1"/>
  <c r="R204" i="1"/>
  <c r="R203" i="1"/>
  <c r="R202" i="1"/>
  <c r="R200" i="1"/>
  <c r="R201" i="1"/>
  <c r="R198" i="1"/>
  <c r="R197" i="1"/>
  <c r="R196" i="1"/>
  <c r="R195" i="1"/>
  <c r="R194" i="1"/>
  <c r="R193" i="1"/>
  <c r="R189" i="1"/>
  <c r="T205" i="1"/>
  <c r="S205" i="1"/>
  <c r="T204" i="1"/>
  <c r="S204" i="1"/>
  <c r="T203" i="1"/>
  <c r="S203" i="1"/>
  <c r="T202" i="1"/>
  <c r="S202" i="1"/>
  <c r="T201" i="1"/>
  <c r="S201" i="1"/>
  <c r="T200" i="1"/>
  <c r="S200" i="1"/>
  <c r="T198" i="1"/>
  <c r="S198" i="1"/>
  <c r="T197" i="1"/>
  <c r="S197" i="1"/>
  <c r="T196" i="1"/>
  <c r="S196" i="1"/>
  <c r="T195" i="1"/>
  <c r="S195" i="1"/>
  <c r="T194" i="1"/>
  <c r="S194" i="1"/>
  <c r="T193" i="1"/>
  <c r="S193" i="1"/>
  <c r="R210" i="1"/>
  <c r="R209" i="1"/>
  <c r="R208" i="1"/>
  <c r="R207" i="1"/>
  <c r="T210" i="1"/>
  <c r="S210" i="1"/>
  <c r="T209" i="1"/>
  <c r="S209" i="1"/>
  <c r="T208" i="1"/>
  <c r="S208" i="1"/>
  <c r="T207" i="1"/>
  <c r="S207" i="1"/>
  <c r="R188" i="1"/>
  <c r="R187" i="1"/>
  <c r="R186" i="1"/>
  <c r="R185" i="1"/>
  <c r="R184" i="1"/>
  <c r="R183" i="1"/>
  <c r="R182" i="1"/>
  <c r="Q178" i="1"/>
  <c r="E178" i="1"/>
  <c r="A178" i="1"/>
  <c r="I178" i="1"/>
  <c r="M178" i="1"/>
  <c r="U178" i="1"/>
  <c r="U172" i="1"/>
  <c r="Q172" i="1"/>
  <c r="M172" i="1"/>
  <c r="I172" i="1"/>
  <c r="E172" i="1"/>
  <c r="A172" i="1"/>
  <c r="A159" i="1"/>
  <c r="Q159" i="1"/>
  <c r="M159" i="1"/>
  <c r="I159" i="1"/>
  <c r="E159" i="1"/>
  <c r="Q152" i="1"/>
  <c r="M152" i="1"/>
  <c r="I152" i="1"/>
  <c r="E152" i="1"/>
  <c r="A152" i="1"/>
  <c r="A145" i="1"/>
  <c r="U129" i="1"/>
  <c r="U121" i="1"/>
  <c r="Q145" i="1"/>
  <c r="M145" i="1"/>
  <c r="I145" i="1"/>
  <c r="E145" i="1"/>
  <c r="Q137" i="1"/>
  <c r="M137" i="1"/>
  <c r="A137" i="1"/>
  <c r="A129" i="1"/>
  <c r="Q129" i="1"/>
  <c r="M129" i="1"/>
  <c r="I129" i="1"/>
  <c r="E129" i="1"/>
  <c r="Q121" i="1" l="1"/>
  <c r="M121" i="1"/>
  <c r="I121" i="1"/>
  <c r="E121" i="1"/>
  <c r="A121" i="1"/>
  <c r="R94" i="1"/>
  <c r="R91" i="1"/>
  <c r="R82" i="1"/>
  <c r="R70" i="1"/>
  <c r="R67" i="1"/>
  <c r="R64" i="1"/>
  <c r="R63" i="1"/>
  <c r="R62" i="1"/>
  <c r="R61" i="1"/>
  <c r="R60" i="1"/>
  <c r="R59" i="1"/>
  <c r="R51" i="1"/>
  <c r="R50" i="1" l="1"/>
  <c r="R49" i="1"/>
  <c r="R47" i="1"/>
  <c r="R46" i="1"/>
  <c r="R43" i="1"/>
  <c r="R42" i="1"/>
  <c r="R41" i="1"/>
  <c r="R39" i="1"/>
  <c r="R38" i="1"/>
  <c r="R37" i="1"/>
  <c r="R36" i="1"/>
  <c r="R35" i="1"/>
  <c r="R34" i="1"/>
  <c r="R29" i="1"/>
  <c r="R28" i="1"/>
  <c r="R27" i="1"/>
  <c r="R24" i="1"/>
  <c r="R23" i="1"/>
  <c r="R22" i="1"/>
  <c r="R20" i="1"/>
  <c r="R19" i="1"/>
  <c r="R18" i="1"/>
  <c r="R17" i="1"/>
  <c r="R16" i="1"/>
  <c r="R11" i="1"/>
  <c r="R15" i="1"/>
  <c r="R14" i="1"/>
  <c r="R13" i="1"/>
  <c r="R12" i="1"/>
</calcChain>
</file>

<file path=xl/sharedStrings.xml><?xml version="1.0" encoding="utf-8"?>
<sst xmlns="http://schemas.openxmlformats.org/spreadsheetml/2006/main" count="373" uniqueCount="205">
  <si>
    <t>Столы</t>
  </si>
  <si>
    <t>ЛТ С6-06</t>
  </si>
  <si>
    <t>600х600</t>
  </si>
  <si>
    <t>ЛТ С6-08</t>
  </si>
  <si>
    <t>ЛТ С6-10</t>
  </si>
  <si>
    <t>ЛТ С6-12</t>
  </si>
  <si>
    <t>ЛТ С6-14</t>
  </si>
  <si>
    <t>Фото</t>
  </si>
  <si>
    <t>Артикул</t>
  </si>
  <si>
    <t>Уп.</t>
  </si>
  <si>
    <t>Кг.</t>
  </si>
  <si>
    <t>м3</t>
  </si>
  <si>
    <t>Описание</t>
  </si>
  <si>
    <t>Стр. 1</t>
  </si>
  <si>
    <t>ЛТ С7-07</t>
  </si>
  <si>
    <t>700х700</t>
  </si>
  <si>
    <t>ЛТ С7-10</t>
  </si>
  <si>
    <t>ЛТ С7-12</t>
  </si>
  <si>
    <t>ЛТ С7-14</t>
  </si>
  <si>
    <t>ЛТ С7-15</t>
  </si>
  <si>
    <t>ЛТ С9-12 L/R</t>
  </si>
  <si>
    <t>ЛТ С9-14 L/R</t>
  </si>
  <si>
    <t>ЛТ C9-16 L/R</t>
  </si>
  <si>
    <t>ЛТ СО6-12 L/R</t>
  </si>
  <si>
    <t>ЛТ СО6-14 L/R</t>
  </si>
  <si>
    <t>ЛТ СО6-16 L/R</t>
  </si>
  <si>
    <t>Ширина</t>
  </si>
  <si>
    <t>Цена</t>
  </si>
  <si>
    <t>СТОЛ
ПРЯМОУГОЛЬНЫЙ
Высота - 750 мм
Глубина - 600 мм</t>
  </si>
  <si>
    <t>СТОЛ
ПРЯМОУГОЛЬНЫЙ
Высота - 750 мм
Глубина - 700мм</t>
  </si>
  <si>
    <t>СТОЛ УГЛОВОЙ
Высота - 750 мм            Глубина - 900 мм</t>
  </si>
  <si>
    <t>L</t>
  </si>
  <si>
    <t>СТОЛ ОДНОТУМБОВЫЙ
Высота - 750 мм
Глубина - 600 мм</t>
  </si>
  <si>
    <t>ЛТ СП-50</t>
  </si>
  <si>
    <t>500х500</t>
  </si>
  <si>
    <t>ЛТ СП-60</t>
  </si>
  <si>
    <t>600х500</t>
  </si>
  <si>
    <t>ЛТ СП-70</t>
  </si>
  <si>
    <t>700х500</t>
  </si>
  <si>
    <t>ЛТ СП-100</t>
  </si>
  <si>
    <t>1000х500</t>
  </si>
  <si>
    <t>ЛТ СП-120</t>
  </si>
  <si>
    <t>1200х500</t>
  </si>
  <si>
    <t>ЛТ СП-140</t>
  </si>
  <si>
    <t>1400х500</t>
  </si>
  <si>
    <t>ЛТ C-50/50</t>
  </si>
  <si>
    <t>ЛТ C-60/60</t>
  </si>
  <si>
    <t>ЛТ C-70/70</t>
  </si>
  <si>
    <t>ЛТ БП-60/100</t>
  </si>
  <si>
    <t>600х1000</t>
  </si>
  <si>
    <t>ЛТ БП-60/120</t>
  </si>
  <si>
    <t>600х1200</t>
  </si>
  <si>
    <t>Размер</t>
  </si>
  <si>
    <t>D=60</t>
  </si>
  <si>
    <t>загл.</t>
  </si>
  <si>
    <t>D=64</t>
  </si>
  <si>
    <t>-</t>
  </si>
  <si>
    <t>замок</t>
  </si>
  <si>
    <t>ОПОРА, Цвет - хром, Н = 710 мм</t>
  </si>
  <si>
    <t>ЗАГЛУШКА ДЛЯ ПРОВОДОВ</t>
  </si>
  <si>
    <t>ЗАМОК ВРЕЗНОЙ (в дверь, в ящик)</t>
  </si>
  <si>
    <t>опор.</t>
  </si>
  <si>
    <t>Приставные элементы / Дополнительно</t>
  </si>
  <si>
    <r>
      <rPr>
        <sz val="10"/>
        <color theme="1"/>
        <rFont val="Century Gothic"/>
        <family val="2"/>
        <charset val="204"/>
      </rPr>
      <t xml:space="preserve">МЕБЕЛЬ ДЛЯ ПЕРСОНАЛА </t>
    </r>
    <r>
      <rPr>
        <b/>
        <sz val="20"/>
        <color theme="1"/>
        <rFont val="Century Gothic"/>
        <family val="2"/>
        <charset val="204"/>
      </rPr>
      <t>Лайт</t>
    </r>
  </si>
  <si>
    <t>ЛТ Т2-40</t>
  </si>
  <si>
    <t>ЛТ Т2-50</t>
  </si>
  <si>
    <t>ЛТ Т2-60</t>
  </si>
  <si>
    <t>ЛТ Т2-70</t>
  </si>
  <si>
    <t>ЛТ Т2-80</t>
  </si>
  <si>
    <t>400х500</t>
  </si>
  <si>
    <t>800х500</t>
  </si>
  <si>
    <t>ЛТ Т2/4</t>
  </si>
  <si>
    <t>400х500х750</t>
  </si>
  <si>
    <t>ЛТ Т2/3</t>
  </si>
  <si>
    <t>КРЫШКИ К ТУМБЕ</t>
  </si>
  <si>
    <t>ТУМБА 4 ЯЩИКА</t>
  </si>
  <si>
    <t>ТУМБА 3 ЯЩИКА</t>
  </si>
  <si>
    <t>ЛТ Т1</t>
  </si>
  <si>
    <t>400х500х620</t>
  </si>
  <si>
    <t>ЛТ ТП-1</t>
  </si>
  <si>
    <t>400х500х300</t>
  </si>
  <si>
    <t>ТУМБА ВЫКАТНАЯ</t>
  </si>
  <si>
    <t>ТУМБА ПОДВЕСНАЯ</t>
  </si>
  <si>
    <t>ТУМБА ПОД ОРГТЕХНИКУ С ДВЕРЦАМИ И НИШЕЙ</t>
  </si>
  <si>
    <t>ЛТ ТК-1/450</t>
  </si>
  <si>
    <t>800х450х600</t>
  </si>
  <si>
    <t>ЛТ ТК-1/550</t>
  </si>
  <si>
    <t>800х550х600</t>
  </si>
  <si>
    <t>ЛТ ТК-2</t>
  </si>
  <si>
    <t>ТУМБА ПОД ОРГТЕХНИКУ С ДВЕРЦЕЙ И ПОЛКОЙ</t>
  </si>
  <si>
    <t>ЛТ КС 180/90</t>
  </si>
  <si>
    <t>1800х900х750</t>
  </si>
  <si>
    <t>ЛТ СЖ 70/50</t>
  </si>
  <si>
    <t>700х550х500</t>
  </si>
  <si>
    <t>Прочее:</t>
  </si>
  <si>
    <t>КОНФЕРЕНЦ-СТОЛ</t>
  </si>
  <si>
    <t>ЖУРНАЛЬНЫЙ СТОЛИК</t>
  </si>
  <si>
    <t>Стр. 2</t>
  </si>
  <si>
    <t xml:space="preserve">ЛТ Ш-02       </t>
  </si>
  <si>
    <t>ЛТ Ш-02</t>
  </si>
  <si>
    <t>700х350х1830</t>
  </si>
  <si>
    <t xml:space="preserve"> ЛТ Ш-02</t>
  </si>
  <si>
    <t>ЛТ ДШК-02</t>
  </si>
  <si>
    <t xml:space="preserve"> ЛТ Ш-01</t>
  </si>
  <si>
    <t>ЛТ ДШ-01/02</t>
  </si>
  <si>
    <t>ЛТ ДС-02</t>
  </si>
  <si>
    <t>ЛТ Ш-02Г</t>
  </si>
  <si>
    <t>ЛТ Ш-07</t>
  </si>
  <si>
    <t>ЛТ ДШК-02 + ЛТ ДС-02</t>
  </si>
  <si>
    <t>Гардероб с трамбоном</t>
  </si>
  <si>
    <t>Гардероб со штангой</t>
  </si>
  <si>
    <t>700х550х1830</t>
  </si>
  <si>
    <t>ЛТ Ш-04</t>
  </si>
  <si>
    <t>ЛТ Ш-07У</t>
  </si>
  <si>
    <t>ЛТ ДШК-04  L/R</t>
  </si>
  <si>
    <t>ЛТ ДШ-04/07У L/R</t>
  </si>
  <si>
    <t>ЛТ Ш-04Г</t>
  </si>
  <si>
    <t>ЛТ Ш-10</t>
  </si>
  <si>
    <t>ЛТ ДШ-04/07У</t>
  </si>
  <si>
    <t>ЛТ Ш-03</t>
  </si>
  <si>
    <t>Ш 08</t>
  </si>
  <si>
    <t>ЛТ ДШ-03</t>
  </si>
  <si>
    <t>ЛТ Ш-03Г</t>
  </si>
  <si>
    <t>Ш 09</t>
  </si>
  <si>
    <t>Ш 08Г</t>
  </si>
  <si>
    <t>350х350х1830</t>
  </si>
  <si>
    <t>550х550х1830</t>
  </si>
  <si>
    <t>ЛТ ДШК-04 L/R + ЛТ ДС-04 L/R</t>
  </si>
  <si>
    <t>350х550х1830</t>
  </si>
  <si>
    <t>ЛТ ДШК-04  L/R + ЛТ ДС-04 L/R</t>
  </si>
  <si>
    <t>Ш 09Г</t>
  </si>
  <si>
    <t>350х350х1130</t>
  </si>
  <si>
    <t>700х350х1130</t>
  </si>
  <si>
    <t>700х550х1130</t>
  </si>
  <si>
    <t>550х550х1130</t>
  </si>
  <si>
    <r>
      <t>Шкафы</t>
    </r>
    <r>
      <rPr>
        <sz val="10"/>
        <color theme="1"/>
        <rFont val="Century Gothic"/>
        <family val="2"/>
        <charset val="204"/>
      </rPr>
      <t xml:space="preserve"> (ВНИМАНИЕ! Дверцы к шкафам заказываются отдельно!)</t>
    </r>
  </si>
  <si>
    <t>Стр. 3</t>
  </si>
  <si>
    <t>Стр. 4</t>
  </si>
  <si>
    <t>ЛТ Ш-05</t>
  </si>
  <si>
    <t>ЛТ ШК-05  L/R</t>
  </si>
  <si>
    <t>ЛТ ШСп-05  L/R</t>
  </si>
  <si>
    <t>ЛТ ШЗ-05  L/R</t>
  </si>
  <si>
    <t>ЛТ Ш-05Г</t>
  </si>
  <si>
    <t>ЛТ ШК-05Г  L/R</t>
  </si>
  <si>
    <t>ЛТ ШСп-05Г  L/R</t>
  </si>
  <si>
    <t>ЛТ ШЗ-05Г  L/R</t>
  </si>
  <si>
    <t>ЛТ Ш-06</t>
  </si>
  <si>
    <t>ЛТ ШЗ-06</t>
  </si>
  <si>
    <t>ЛТ Ш-06Г</t>
  </si>
  <si>
    <t>ЛТ ШЗ-06Г</t>
  </si>
  <si>
    <t>700х350х770</t>
  </si>
  <si>
    <t>350х550х1130</t>
  </si>
  <si>
    <t>700х550х770</t>
  </si>
  <si>
    <t>ЛТ А-02</t>
  </si>
  <si>
    <t>700х350х362</t>
  </si>
  <si>
    <t>ЛТ А-02Г</t>
  </si>
  <si>
    <t>700х550х362</t>
  </si>
  <si>
    <t>ЛТ АЗ-02</t>
  </si>
  <si>
    <t>ЛТ АЗ-02Г</t>
  </si>
  <si>
    <t>ЛТ А-04</t>
  </si>
  <si>
    <t>350х350х362</t>
  </si>
  <si>
    <t>ЛТ А-04Г</t>
  </si>
  <si>
    <t>350х550х362</t>
  </si>
  <si>
    <t>ЛТ АЗ-04</t>
  </si>
  <si>
    <t>ЛТ АЗ-04Г</t>
  </si>
  <si>
    <t>Антресоли к шкафам</t>
  </si>
  <si>
    <r>
      <t>Тумбы с крышками</t>
    </r>
    <r>
      <rPr>
        <sz val="10"/>
        <color theme="1"/>
        <rFont val="Century Gothic"/>
        <family val="2"/>
        <charset val="204"/>
      </rPr>
      <t xml:space="preserve"> (ВНИМАНИЕ! Крышка к тумбе заказывается отдельно!)</t>
    </r>
  </si>
  <si>
    <t>АНТРЕСОЛЬ НИЗКАЯ</t>
  </si>
  <si>
    <t xml:space="preserve">А-02
</t>
  </si>
  <si>
    <t xml:space="preserve">АЗ-02
</t>
  </si>
  <si>
    <t xml:space="preserve">А-04
</t>
  </si>
  <si>
    <t xml:space="preserve">АЗ-04
</t>
  </si>
  <si>
    <t>АНТРЕСОЛЬ УЗКАЯ</t>
  </si>
  <si>
    <t>ЛТ ДШ-05</t>
  </si>
  <si>
    <t>ЛТ ДШК-04</t>
  </si>
  <si>
    <t>проз./брон.</t>
  </si>
  <si>
    <t>ЛТ МДС-05</t>
  </si>
  <si>
    <t>ЛТ МДС-06</t>
  </si>
  <si>
    <t>ЛТ МДС-02</t>
  </si>
  <si>
    <t>ЛТ МДС-04</t>
  </si>
  <si>
    <t>ЛТ МДС-01</t>
  </si>
  <si>
    <t>ЛТ МДС-03</t>
  </si>
  <si>
    <t>ЛТ ДС-04</t>
  </si>
  <si>
    <t>ЛТ ДС-01</t>
  </si>
  <si>
    <t>ЛТ ДС-03</t>
  </si>
  <si>
    <t>ДВЕРИ ЛДСП
ЛДСП - 16 мм
Ручки и петли в комплекте</t>
  </si>
  <si>
    <t>1к</t>
  </si>
  <si>
    <t>1шт</t>
  </si>
  <si>
    <t>1760х347</t>
  </si>
  <si>
    <t>1062х347</t>
  </si>
  <si>
    <t>700х347</t>
  </si>
  <si>
    <t>ДВЕРИ СТЕКЛО В МДФ ПРОФИЛЕ:
МДФ - 18х54 мм
Ручки и петли в комплекте
Цвет стандартный - алюминиевый</t>
  </si>
  <si>
    <t xml:space="preserve">
ДШ-01 ДШ-03 ДШ-02</t>
  </si>
  <si>
    <t xml:space="preserve">
МДС-03 МДС-02 МДС-01</t>
  </si>
  <si>
    <t xml:space="preserve">
ДС-02\04  ДС-01/03</t>
  </si>
  <si>
    <t>ДВЕРИ СТЕКЛО:
СТЕКЛО - 4 мм
Ручки и петли в комплекте</t>
  </si>
  <si>
    <r>
      <rPr>
        <sz val="20"/>
        <color theme="1"/>
        <rFont val="Century Gothic"/>
        <family val="2"/>
        <charset val="204"/>
      </rPr>
      <t>Двери к шкафам</t>
    </r>
    <r>
      <rPr>
        <sz val="10"/>
        <color theme="1"/>
        <rFont val="Century Gothic"/>
        <family val="2"/>
        <charset val="204"/>
      </rPr>
      <t xml:space="preserve"> (ВНИМАНИЕ! Двери к шкафам заказываются отдельно!)</t>
    </r>
  </si>
  <si>
    <t>Стекло прозрачное</t>
  </si>
  <si>
    <t xml:space="preserve">
Столы: ЛДСП - 16 мм, АБС 2 мм - столешницы, АБС 0,4 - все остальное.
Тумбы: ЛДСП - 16 мм, АБС 2 мм - передняя кромка крышек, АБС 0,4 - все остальное. ДВП - дно ящиков.
Шкафы: ЛДСП - 16 мм, АБС 2 мм - передняя кромка крышек, АБС 0,4 - все остальное. ДВП - задние стенки.</t>
  </si>
  <si>
    <t>ОКОНЧАНИЕ СТОЛА
ЛДСП - 16 мм
УКАЗАНА СТОИМОСТЬ
БЕЗ ОПОР</t>
  </si>
  <si>
    <t>СЕКТОР 90
ЛДСП - 16 мм
УКАЗАНА СТОИМОСТЬ
БЕЗ ОПОР</t>
  </si>
  <si>
    <t xml:space="preserve">БРИФИНГ
ЛДСП - 16 мм
УКАЗАНА СТОИМОСТЬ
БЕЗ ОПОР
</t>
  </si>
  <si>
    <t>ЗАМОК ВРЕЗНОЙ (Цена указана с врезкой)</t>
  </si>
  <si>
    <t>ЦЕНТРАЛЬНЫЙ ЗАМОК 3 ЯЩИКА (Цена указана с врезкой)</t>
  </si>
  <si>
    <t>ЦЕНТРАЛЬНЫЙ ЗАМОК 4 ЯЩИКА (Цена указана с врезкой)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</si>
</sst>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entury Gothic"/>
      <family val="2"/>
      <charset val="204"/>
    </font>
    <font>
      <b/>
      <sz val="11"/>
      <color theme="1"/>
      <name val="Century Gothic"/>
      <family val="2"/>
      <charset val="204"/>
    </font>
    <font>
      <sz val="20"/>
      <color theme="1"/>
      <name val="Century Gothic"/>
      <family val="2"/>
      <charset val="204"/>
    </font>
    <font>
      <sz val="10"/>
      <color theme="1"/>
      <name val="Century Gothic"/>
      <family val="2"/>
      <charset val="204"/>
    </font>
    <font>
      <sz val="8"/>
      <color theme="1"/>
      <name val="Century Gothic"/>
      <family val="2"/>
      <charset val="204"/>
    </font>
    <font>
      <sz val="10"/>
      <color rgb="FFFF0000"/>
      <name val="Century Gothic"/>
      <family val="2"/>
      <charset val="204"/>
    </font>
    <font>
      <b/>
      <sz val="20"/>
      <color theme="1"/>
      <name val="Century Gothic"/>
      <family val="2"/>
      <charset val="204"/>
    </font>
    <font>
      <sz val="7"/>
      <color theme="1"/>
      <name val="Century Gothic"/>
      <family val="2"/>
      <charset val="204"/>
    </font>
    <font>
      <sz val="11"/>
      <color rgb="FFFF0000"/>
      <name val="Century Gothic"/>
      <family val="2"/>
      <charset val="204"/>
    </font>
    <font>
      <sz val="8"/>
      <color rgb="FFFF0000"/>
      <name val="Century Gothic"/>
      <family val="2"/>
      <charset val="204"/>
    </font>
    <font>
      <sz val="6"/>
      <color theme="1"/>
      <name val="Century Gothic"/>
      <family val="2"/>
      <charset val="204"/>
    </font>
    <font>
      <sz val="5"/>
      <color theme="1"/>
      <name val="Century Gothic"/>
      <family val="2"/>
      <charset val="204"/>
    </font>
    <font>
      <b/>
      <sz val="10"/>
      <color theme="1"/>
      <name val="Century Gothic"/>
      <family val="2"/>
      <charset val="204"/>
    </font>
    <font>
      <b/>
      <sz val="10"/>
      <color rgb="FFFF0000"/>
      <name val="Century Gothic"/>
      <family val="2"/>
      <charset val="204"/>
    </font>
    <font>
      <b/>
      <sz val="8"/>
      <color theme="1"/>
      <name val="Century Gothic"/>
      <family val="2"/>
      <charset val="204"/>
    </font>
    <font>
      <b/>
      <sz val="7"/>
      <color theme="1"/>
      <name val="Century Gothic"/>
      <family val="2"/>
      <charset val="204"/>
    </font>
    <font>
      <b/>
      <sz val="5"/>
      <color theme="1"/>
      <name val="Century Gothic"/>
      <family val="2"/>
      <charset val="204"/>
    </font>
    <font>
      <b/>
      <sz val="8"/>
      <name val="Century Gothic"/>
      <family val="2"/>
      <charset val="204"/>
    </font>
    <font>
      <b/>
      <sz val="20"/>
      <color rgb="FFFF0000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rgb="FFD1111C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52">
    <xf numFmtId="0" fontId="0" fillId="0" borderId="0" xfId="0"/>
    <xf numFmtId="0" fontId="1" fillId="3" borderId="0" xfId="0" applyFont="1" applyFill="1" applyAlignment="1">
      <alignment vertical="center"/>
    </xf>
    <xf numFmtId="0" fontId="5" fillId="3" borderId="49" xfId="0" applyFont="1" applyFill="1" applyBorder="1" applyAlignment="1">
      <alignment horizontal="left" vertical="center"/>
    </xf>
    <xf numFmtId="0" fontId="5" fillId="3" borderId="54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5" fillId="3" borderId="49" xfId="0" applyFont="1" applyFill="1" applyBorder="1" applyAlignment="1">
      <alignment vertical="center"/>
    </xf>
    <xf numFmtId="0" fontId="5" fillId="3" borderId="54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34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0" fillId="3" borderId="0" xfId="0" applyFill="1"/>
    <xf numFmtId="0" fontId="9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2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0" fontId="4" fillId="3" borderId="62" xfId="0" applyFont="1" applyFill="1" applyBorder="1" applyAlignment="1">
      <alignment vertical="center"/>
    </xf>
    <xf numFmtId="0" fontId="4" fillId="3" borderId="63" xfId="0" applyFont="1" applyFill="1" applyBorder="1" applyAlignment="1">
      <alignment vertical="center"/>
    </xf>
    <xf numFmtId="0" fontId="4" fillId="3" borderId="45" xfId="0" applyFont="1" applyFill="1" applyBorder="1" applyAlignment="1">
      <alignment vertical="center"/>
    </xf>
    <xf numFmtId="0" fontId="4" fillId="3" borderId="46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2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62" xfId="0" applyFont="1" applyFill="1" applyBorder="1" applyAlignment="1">
      <alignment vertical="center"/>
    </xf>
    <xf numFmtId="0" fontId="13" fillId="3" borderId="53" xfId="0" applyFont="1" applyFill="1" applyBorder="1" applyAlignment="1">
      <alignment vertical="center"/>
    </xf>
    <xf numFmtId="0" fontId="13" fillId="3" borderId="45" xfId="0" applyFont="1" applyFill="1" applyBorder="1" applyAlignment="1">
      <alignment vertical="center"/>
    </xf>
    <xf numFmtId="0" fontId="4" fillId="3" borderId="34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44" xfId="0" applyFont="1" applyFill="1" applyBorder="1" applyAlignment="1">
      <alignment horizontal="left" vertical="center" wrapText="1"/>
    </xf>
    <xf numFmtId="0" fontId="5" fillId="3" borderId="45" xfId="0" applyFont="1" applyFill="1" applyBorder="1" applyAlignment="1">
      <alignment horizontal="left" vertical="center" wrapText="1"/>
    </xf>
    <xf numFmtId="0" fontId="5" fillId="3" borderId="54" xfId="0" applyFont="1" applyFill="1" applyBorder="1" applyAlignment="1">
      <alignment horizontal="left" vertical="center" wrapText="1"/>
    </xf>
    <xf numFmtId="1" fontId="14" fillId="3" borderId="31" xfId="0" applyNumberFormat="1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164" fontId="4" fillId="3" borderId="31" xfId="0" applyNumberFormat="1" applyFont="1" applyFill="1" applyBorder="1" applyAlignment="1">
      <alignment horizontal="center" vertical="center"/>
    </xf>
    <xf numFmtId="165" fontId="4" fillId="3" borderId="31" xfId="0" applyNumberFormat="1" applyFont="1" applyFill="1" applyBorder="1" applyAlignment="1">
      <alignment horizontal="center" vertical="center"/>
    </xf>
    <xf numFmtId="165" fontId="4" fillId="3" borderId="32" xfId="0" applyNumberFormat="1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left" vertical="center" wrapText="1"/>
    </xf>
    <xf numFmtId="0" fontId="5" fillId="3" borderId="62" xfId="0" applyFont="1" applyFill="1" applyBorder="1" applyAlignment="1">
      <alignment horizontal="left" vertical="center" wrapText="1"/>
    </xf>
    <xf numFmtId="0" fontId="5" fillId="3" borderId="34" xfId="0" applyFont="1" applyFill="1" applyBorder="1" applyAlignment="1">
      <alignment horizontal="left" vertical="center" wrapText="1"/>
    </xf>
    <xf numFmtId="1" fontId="14" fillId="3" borderId="25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center" vertical="center"/>
    </xf>
    <xf numFmtId="165" fontId="4" fillId="3" borderId="25" xfId="0" applyNumberFormat="1" applyFont="1" applyFill="1" applyBorder="1" applyAlignment="1">
      <alignment horizontal="center" vertical="center"/>
    </xf>
    <xf numFmtId="165" fontId="4" fillId="3" borderId="26" xfId="0" applyNumberFormat="1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left" vertical="center" wrapText="1"/>
    </xf>
    <xf numFmtId="0" fontId="5" fillId="3" borderId="48" xfId="0" applyFont="1" applyFill="1" applyBorder="1" applyAlignment="1">
      <alignment horizontal="left" vertical="center" wrapText="1"/>
    </xf>
    <xf numFmtId="0" fontId="5" fillId="3" borderId="49" xfId="0" applyFont="1" applyFill="1" applyBorder="1" applyAlignment="1">
      <alignment horizontal="left" vertical="center" wrapText="1"/>
    </xf>
    <xf numFmtId="1" fontId="14" fillId="3" borderId="28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164" fontId="4" fillId="3" borderId="28" xfId="0" applyNumberFormat="1" applyFont="1" applyFill="1" applyBorder="1" applyAlignment="1">
      <alignment horizontal="center" vertical="center"/>
    </xf>
    <xf numFmtId="165" fontId="4" fillId="3" borderId="28" xfId="0" applyNumberFormat="1" applyFont="1" applyFill="1" applyBorder="1" applyAlignment="1">
      <alignment horizontal="center" vertical="center"/>
    </xf>
    <xf numFmtId="165" fontId="4" fillId="3" borderId="29" xfId="0" applyNumberFormat="1" applyFont="1" applyFill="1" applyBorder="1" applyAlignment="1">
      <alignment horizontal="center" vertical="center"/>
    </xf>
    <xf numFmtId="164" fontId="14" fillId="3" borderId="50" xfId="0" applyNumberFormat="1" applyFont="1" applyFill="1" applyBorder="1" applyAlignment="1" applyProtection="1">
      <alignment horizontal="center"/>
      <protection hidden="1"/>
    </xf>
    <xf numFmtId="164" fontId="14" fillId="3" borderId="48" xfId="0" applyNumberFormat="1" applyFont="1" applyFill="1" applyBorder="1" applyAlignment="1" applyProtection="1">
      <alignment horizontal="center"/>
      <protection hidden="1"/>
    </xf>
    <xf numFmtId="164" fontId="14" fillId="3" borderId="49" xfId="0" applyNumberFormat="1" applyFont="1" applyFill="1" applyBorder="1" applyAlignment="1" applyProtection="1">
      <alignment horizontal="center"/>
      <protection hidden="1"/>
    </xf>
    <xf numFmtId="164" fontId="14" fillId="3" borderId="48" xfId="0" quotePrefix="1" applyNumberFormat="1" applyFont="1" applyFill="1" applyBorder="1" applyAlignment="1" applyProtection="1">
      <alignment horizontal="center"/>
      <protection hidden="1"/>
    </xf>
    <xf numFmtId="164" fontId="14" fillId="3" borderId="49" xfId="0" quotePrefix="1" applyNumberFormat="1" applyFont="1" applyFill="1" applyBorder="1" applyAlignment="1" applyProtection="1">
      <alignment horizontal="center"/>
      <protection hidden="1"/>
    </xf>
    <xf numFmtId="164" fontId="14" fillId="3" borderId="53" xfId="0" applyNumberFormat="1" applyFont="1" applyFill="1" applyBorder="1" applyAlignment="1" applyProtection="1">
      <alignment horizontal="center"/>
      <protection hidden="1"/>
    </xf>
    <xf numFmtId="164" fontId="14" fillId="3" borderId="45" xfId="0" applyNumberFormat="1" applyFont="1" applyFill="1" applyBorder="1" applyAlignment="1" applyProtection="1">
      <alignment horizontal="center"/>
      <protection hidden="1"/>
    </xf>
    <xf numFmtId="164" fontId="14" fillId="3" borderId="54" xfId="0" applyNumberFormat="1" applyFont="1" applyFill="1" applyBorder="1" applyAlignment="1" applyProtection="1">
      <alignment horizontal="center"/>
      <protection hidden="1"/>
    </xf>
    <xf numFmtId="0" fontId="4" fillId="3" borderId="53" xfId="0" applyFont="1" applyFill="1" applyBorder="1" applyAlignment="1">
      <alignment horizontal="right" vertical="center"/>
    </xf>
    <xf numFmtId="0" fontId="4" fillId="3" borderId="45" xfId="0" applyFont="1" applyFill="1" applyBorder="1" applyAlignment="1">
      <alignment horizontal="right" vertical="center"/>
    </xf>
    <xf numFmtId="0" fontId="4" fillId="3" borderId="50" xfId="0" applyFont="1" applyFill="1" applyBorder="1" applyAlignment="1">
      <alignment horizontal="right" vertical="center"/>
    </xf>
    <xf numFmtId="0" fontId="4" fillId="3" borderId="48" xfId="0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8" fillId="3" borderId="0" xfId="0" applyFont="1" applyFill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18" fillId="3" borderId="25" xfId="0" applyFont="1" applyFill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164" fontId="4" fillId="3" borderId="53" xfId="0" applyNumberFormat="1" applyFont="1" applyFill="1" applyBorder="1" applyAlignment="1">
      <alignment horizontal="center" vertical="center"/>
    </xf>
    <xf numFmtId="164" fontId="4" fillId="3" borderId="54" xfId="0" applyNumberFormat="1" applyFont="1" applyFill="1" applyBorder="1" applyAlignment="1">
      <alignment horizontal="center" vertical="center"/>
    </xf>
    <xf numFmtId="165" fontId="4" fillId="3" borderId="53" xfId="0" applyNumberFormat="1" applyFont="1" applyFill="1" applyBorder="1" applyAlignment="1">
      <alignment horizontal="center" vertical="center"/>
    </xf>
    <xf numFmtId="165" fontId="4" fillId="3" borderId="46" xfId="0" applyNumberFormat="1" applyFont="1" applyFill="1" applyBorder="1" applyAlignment="1">
      <alignment horizontal="center" vertical="center"/>
    </xf>
    <xf numFmtId="164" fontId="14" fillId="3" borderId="28" xfId="0" applyNumberFormat="1" applyFont="1" applyFill="1" applyBorder="1" applyAlignment="1" applyProtection="1">
      <alignment horizontal="center" vertical="center"/>
      <protection hidden="1"/>
    </xf>
    <xf numFmtId="164" fontId="14" fillId="3" borderId="31" xfId="0" applyNumberFormat="1" applyFont="1" applyFill="1" applyBorder="1" applyAlignment="1" applyProtection="1">
      <alignment horizontal="center" vertical="center"/>
      <protection hidden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/>
    </xf>
    <xf numFmtId="164" fontId="4" fillId="0" borderId="49" xfId="0" applyNumberFormat="1" applyFont="1" applyBorder="1" applyAlignment="1">
      <alignment horizontal="center" vertical="center"/>
    </xf>
    <xf numFmtId="165" fontId="4" fillId="0" borderId="50" xfId="0" applyNumberFormat="1" applyFont="1" applyBorder="1" applyAlignment="1">
      <alignment horizontal="center" vertical="center"/>
    </xf>
    <xf numFmtId="165" fontId="4" fillId="0" borderId="51" xfId="0" applyNumberFormat="1" applyFont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164" fontId="4" fillId="3" borderId="50" xfId="0" applyNumberFormat="1" applyFont="1" applyFill="1" applyBorder="1" applyAlignment="1">
      <alignment horizontal="center" vertical="center"/>
    </xf>
    <xf numFmtId="164" fontId="4" fillId="3" borderId="49" xfId="0" applyNumberFormat="1" applyFont="1" applyFill="1" applyBorder="1" applyAlignment="1">
      <alignment horizontal="center" vertical="center"/>
    </xf>
    <xf numFmtId="165" fontId="4" fillId="3" borderId="50" xfId="0" applyNumberFormat="1" applyFont="1" applyFill="1" applyBorder="1" applyAlignment="1">
      <alignment horizontal="center" vertical="center"/>
    </xf>
    <xf numFmtId="165" fontId="4" fillId="3" borderId="51" xfId="0" applyNumberFormat="1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1" fontId="14" fillId="3" borderId="50" xfId="0" applyNumberFormat="1" applyFont="1" applyFill="1" applyBorder="1" applyAlignment="1" applyProtection="1">
      <alignment horizontal="center" vertical="center"/>
      <protection hidden="1"/>
    </xf>
    <xf numFmtId="1" fontId="14" fillId="3" borderId="48" xfId="0" applyNumberFormat="1" applyFont="1" applyFill="1" applyBorder="1" applyAlignment="1" applyProtection="1">
      <alignment horizontal="center" vertical="center"/>
      <protection hidden="1"/>
    </xf>
    <xf numFmtId="1" fontId="14" fillId="3" borderId="49" xfId="0" applyNumberFormat="1" applyFont="1" applyFill="1" applyBorder="1" applyAlignment="1" applyProtection="1">
      <alignment horizontal="center" vertical="center"/>
      <protection hidden="1"/>
    </xf>
    <xf numFmtId="1" fontId="14" fillId="3" borderId="53" xfId="0" applyNumberFormat="1" applyFont="1" applyFill="1" applyBorder="1" applyAlignment="1" applyProtection="1">
      <alignment horizontal="center" vertical="center"/>
      <protection hidden="1"/>
    </xf>
    <xf numFmtId="1" fontId="14" fillId="3" borderId="45" xfId="0" applyNumberFormat="1" applyFont="1" applyFill="1" applyBorder="1" applyAlignment="1" applyProtection="1">
      <alignment horizontal="center" vertical="center"/>
      <protection hidden="1"/>
    </xf>
    <xf numFmtId="1" fontId="14" fillId="3" borderId="54" xfId="0" applyNumberFormat="1" applyFont="1" applyFill="1" applyBorder="1" applyAlignment="1" applyProtection="1">
      <alignment horizontal="center" vertical="center"/>
      <protection hidden="1"/>
    </xf>
    <xf numFmtId="164" fontId="14" fillId="3" borderId="52" xfId="0" applyNumberFormat="1" applyFont="1" applyFill="1" applyBorder="1" applyAlignment="1" applyProtection="1">
      <alignment horizontal="center"/>
      <protection hidden="1"/>
    </xf>
    <xf numFmtId="164" fontId="14" fillId="3" borderId="57" xfId="0" applyNumberFormat="1" applyFont="1" applyFill="1" applyBorder="1" applyAlignment="1" applyProtection="1">
      <alignment horizontal="center"/>
      <protection hidden="1"/>
    </xf>
    <xf numFmtId="164" fontId="14" fillId="3" borderId="61" xfId="0" applyNumberFormat="1" applyFont="1" applyFill="1" applyBorder="1" applyAlignment="1" applyProtection="1">
      <alignment horizontal="center"/>
      <protection hidden="1"/>
    </xf>
    <xf numFmtId="0" fontId="12" fillId="3" borderId="17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vertical="top"/>
    </xf>
    <xf numFmtId="0" fontId="12" fillId="3" borderId="6" xfId="0" applyFont="1" applyFill="1" applyBorder="1" applyAlignment="1">
      <alignment horizontal="center" vertical="top"/>
    </xf>
    <xf numFmtId="0" fontId="12" fillId="3" borderId="0" xfId="0" applyFont="1" applyFill="1" applyAlignment="1">
      <alignment horizontal="center" vertical="top"/>
    </xf>
    <xf numFmtId="0" fontId="12" fillId="3" borderId="10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11" fillId="3" borderId="17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0" xfId="0" applyFont="1" applyFill="1" applyAlignment="1">
      <alignment horizontal="center" vertical="top" wrapText="1"/>
    </xf>
    <xf numFmtId="0" fontId="11" fillId="3" borderId="10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3" fillId="3" borderId="53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0" fontId="13" fillId="3" borderId="5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165" fontId="4" fillId="0" borderId="53" xfId="0" applyNumberFormat="1" applyFont="1" applyBorder="1" applyAlignment="1">
      <alignment horizontal="center" vertical="center"/>
    </xf>
    <xf numFmtId="165" fontId="4" fillId="0" borderId="46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165" fontId="4" fillId="0" borderId="63" xfId="0" applyNumberFormat="1" applyFont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right" vertical="center"/>
    </xf>
    <xf numFmtId="0" fontId="4" fillId="3" borderId="62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" fontId="14" fillId="3" borderId="33" xfId="0" applyNumberFormat="1" applyFont="1" applyFill="1" applyBorder="1" applyAlignment="1" applyProtection="1">
      <alignment horizontal="center" vertical="center"/>
      <protection hidden="1"/>
    </xf>
    <xf numFmtId="1" fontId="14" fillId="3" borderId="62" xfId="0" applyNumberFormat="1" applyFont="1" applyFill="1" applyBorder="1" applyAlignment="1" applyProtection="1">
      <alignment horizontal="center" vertical="center"/>
      <protection hidden="1"/>
    </xf>
    <xf numFmtId="1" fontId="14" fillId="3" borderId="34" xfId="0" applyNumberFormat="1" applyFont="1" applyFill="1" applyBorder="1" applyAlignment="1" applyProtection="1">
      <alignment horizontal="center" vertical="center"/>
      <protection hidden="1"/>
    </xf>
    <xf numFmtId="0" fontId="14" fillId="3" borderId="31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165" fontId="4" fillId="0" borderId="36" xfId="0" applyNumberFormat="1" applyFont="1" applyBorder="1" applyAlignment="1">
      <alignment horizontal="center" vertical="center"/>
    </xf>
    <xf numFmtId="165" fontId="4" fillId="0" borderId="37" xfId="0" applyNumberFormat="1" applyFont="1" applyBorder="1" applyAlignment="1">
      <alignment horizontal="center" vertical="center"/>
    </xf>
    <xf numFmtId="0" fontId="3" fillId="3" borderId="5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0" fontId="11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 vertical="top"/>
    </xf>
    <xf numFmtId="0" fontId="11" fillId="0" borderId="58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/>
    </xf>
    <xf numFmtId="0" fontId="15" fillId="2" borderId="57" xfId="0" applyFont="1" applyFill="1" applyBorder="1" applyAlignment="1">
      <alignment horizontal="center" vertical="center"/>
    </xf>
    <xf numFmtId="0" fontId="15" fillId="2" borderId="5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right" vertical="center" wrapText="1"/>
    </xf>
    <xf numFmtId="0" fontId="1" fillId="3" borderId="67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top"/>
    </xf>
    <xf numFmtId="0" fontId="11" fillId="3" borderId="2" xfId="0" applyFont="1" applyFill="1" applyBorder="1" applyAlignment="1">
      <alignment horizontal="center" vertical="top"/>
    </xf>
    <xf numFmtId="0" fontId="11" fillId="3" borderId="15" xfId="0" applyFont="1" applyFill="1" applyBorder="1" applyAlignment="1">
      <alignment horizontal="center" vertical="top"/>
    </xf>
    <xf numFmtId="0" fontId="11" fillId="3" borderId="6" xfId="0" applyFont="1" applyFill="1" applyBorder="1" applyAlignment="1">
      <alignment horizontal="center" vertical="top"/>
    </xf>
    <xf numFmtId="0" fontId="11" fillId="3" borderId="0" xfId="0" applyFont="1" applyFill="1" applyAlignment="1">
      <alignment horizontal="center" vertical="top"/>
    </xf>
    <xf numFmtId="0" fontId="11" fillId="3" borderId="19" xfId="0" applyFont="1" applyFill="1" applyBorder="1" applyAlignment="1">
      <alignment horizontal="center" vertical="top"/>
    </xf>
    <xf numFmtId="0" fontId="11" fillId="3" borderId="56" xfId="0" applyFont="1" applyFill="1" applyBorder="1" applyAlignment="1">
      <alignment horizontal="center" vertical="top"/>
    </xf>
    <xf numFmtId="0" fontId="11" fillId="3" borderId="57" xfId="0" applyFont="1" applyFill="1" applyBorder="1" applyAlignment="1">
      <alignment horizontal="center" vertical="top"/>
    </xf>
    <xf numFmtId="0" fontId="11" fillId="3" borderId="58" xfId="0" applyFont="1" applyFill="1" applyBorder="1" applyAlignment="1">
      <alignment horizontal="center" vertical="top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3" borderId="64" xfId="0" applyFont="1" applyFill="1" applyBorder="1" applyAlignment="1">
      <alignment horizontal="center" vertical="center"/>
    </xf>
    <xf numFmtId="0" fontId="14" fillId="3" borderId="65" xfId="0" applyFont="1" applyFill="1" applyBorder="1" applyAlignment="1">
      <alignment horizontal="center" vertical="center"/>
    </xf>
    <xf numFmtId="0" fontId="14" fillId="3" borderId="66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top"/>
    </xf>
    <xf numFmtId="0" fontId="11" fillId="3" borderId="38" xfId="0" applyFont="1" applyFill="1" applyBorder="1" applyAlignment="1">
      <alignment horizontal="center" vertical="top"/>
    </xf>
    <xf numFmtId="0" fontId="11" fillId="3" borderId="39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top"/>
    </xf>
    <xf numFmtId="0" fontId="11" fillId="3" borderId="7" xfId="0" applyFont="1" applyFill="1" applyBorder="1" applyAlignment="1">
      <alignment horizontal="center" vertical="top"/>
    </xf>
    <xf numFmtId="0" fontId="11" fillId="3" borderId="8" xfId="0" applyFont="1" applyFill="1" applyBorder="1" applyAlignment="1">
      <alignment horizontal="center" vertical="top"/>
    </xf>
    <xf numFmtId="0" fontId="11" fillId="3" borderId="35" xfId="0" applyFont="1" applyFill="1" applyBorder="1" applyAlignment="1">
      <alignment horizontal="center" vertical="top"/>
    </xf>
    <xf numFmtId="0" fontId="11" fillId="3" borderId="36" xfId="0" applyFont="1" applyFill="1" applyBorder="1" applyAlignment="1">
      <alignment horizontal="center" vertical="top"/>
    </xf>
    <xf numFmtId="0" fontId="11" fillId="3" borderId="37" xfId="0" applyFont="1" applyFill="1" applyBorder="1" applyAlignment="1">
      <alignment horizontal="center" vertical="top"/>
    </xf>
    <xf numFmtId="0" fontId="17" fillId="2" borderId="6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top" wrapText="1"/>
    </xf>
    <xf numFmtId="0" fontId="11" fillId="3" borderId="19" xfId="0" applyFont="1" applyFill="1" applyBorder="1" applyAlignment="1">
      <alignment horizontal="center" vertical="top" wrapText="1"/>
    </xf>
    <xf numFmtId="0" fontId="11" fillId="3" borderId="56" xfId="0" applyFont="1" applyFill="1" applyBorder="1" applyAlignment="1">
      <alignment horizontal="center" vertical="top" wrapText="1"/>
    </xf>
    <xf numFmtId="0" fontId="11" fillId="3" borderId="57" xfId="0" applyFont="1" applyFill="1" applyBorder="1" applyAlignment="1">
      <alignment horizontal="center" vertical="top" wrapText="1"/>
    </xf>
    <xf numFmtId="0" fontId="11" fillId="3" borderId="58" xfId="0" applyFont="1" applyFill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top"/>
    </xf>
    <xf numFmtId="0" fontId="11" fillId="0" borderId="38" xfId="0" applyFont="1" applyBorder="1" applyAlignment="1">
      <alignment horizontal="center" vertical="top"/>
    </xf>
    <xf numFmtId="0" fontId="11" fillId="0" borderId="39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35" xfId="0" applyFont="1" applyBorder="1" applyAlignment="1">
      <alignment horizontal="center" vertical="top"/>
    </xf>
    <xf numFmtId="0" fontId="11" fillId="0" borderId="36" xfId="0" applyFont="1" applyBorder="1" applyAlignment="1">
      <alignment horizontal="center" vertical="top"/>
    </xf>
    <xf numFmtId="0" fontId="11" fillId="0" borderId="37" xfId="0" applyFont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165" fontId="4" fillId="3" borderId="36" xfId="0" applyNumberFormat="1" applyFont="1" applyFill="1" applyBorder="1" applyAlignment="1">
      <alignment horizontal="center" vertical="center"/>
    </xf>
    <xf numFmtId="165" fontId="4" fillId="3" borderId="37" xfId="0" applyNumberFormat="1" applyFont="1" applyFill="1" applyBorder="1" applyAlignment="1">
      <alignment horizontal="center" vertical="center"/>
    </xf>
    <xf numFmtId="164" fontId="4" fillId="3" borderId="36" xfId="0" applyNumberFormat="1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vertical="center" wrapText="1"/>
    </xf>
    <xf numFmtId="0" fontId="5" fillId="3" borderId="25" xfId="0" applyFont="1" applyFill="1" applyBorder="1" applyAlignment="1">
      <alignment vertical="center"/>
    </xf>
    <xf numFmtId="0" fontId="5" fillId="3" borderId="49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0" fontId="5" fillId="3" borderId="54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23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top" wrapText="1"/>
    </xf>
    <xf numFmtId="165" fontId="4" fillId="3" borderId="42" xfId="0" applyNumberFormat="1" applyFont="1" applyFill="1" applyBorder="1" applyAlignment="1">
      <alignment horizontal="center" vertical="center"/>
    </xf>
    <xf numFmtId="165" fontId="4" fillId="3" borderId="43" xfId="0" applyNumberFormat="1" applyFont="1" applyFill="1" applyBorder="1" applyAlignment="1">
      <alignment horizontal="center" vertical="center"/>
    </xf>
    <xf numFmtId="164" fontId="4" fillId="3" borderId="42" xfId="0" applyNumberFormat="1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left" vertical="center" wrapText="1"/>
    </xf>
    <xf numFmtId="0" fontId="5" fillId="3" borderId="36" xfId="0" applyFont="1" applyFill="1" applyBorder="1" applyAlignment="1">
      <alignment horizontal="left" vertical="center" wrapText="1"/>
    </xf>
    <xf numFmtId="0" fontId="5" fillId="3" borderId="60" xfId="0" applyFont="1" applyFill="1" applyBorder="1" applyAlignment="1">
      <alignment horizontal="left" vertical="center" wrapText="1"/>
    </xf>
    <xf numFmtId="0" fontId="5" fillId="3" borderId="42" xfId="0" applyFont="1" applyFill="1" applyBorder="1" applyAlignment="1">
      <alignment horizontal="left" vertical="center" wrapText="1"/>
    </xf>
    <xf numFmtId="0" fontId="5" fillId="3" borderId="34" xfId="0" applyFont="1" applyFill="1" applyBorder="1" applyAlignment="1">
      <alignment horizontal="left" vertical="center"/>
    </xf>
    <xf numFmtId="0" fontId="5" fillId="3" borderId="49" xfId="0" applyFont="1" applyFill="1" applyBorder="1" applyAlignment="1">
      <alignment horizontal="left" vertical="center"/>
    </xf>
    <xf numFmtId="0" fontId="5" fillId="3" borderId="60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5" fillId="3" borderId="54" xfId="0" applyFont="1" applyFill="1" applyBorder="1" applyAlignment="1">
      <alignment horizontal="left" vertical="center"/>
    </xf>
    <xf numFmtId="0" fontId="4" fillId="2" borderId="70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4" fillId="2" borderId="6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111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1.png"/><Relationship Id="rId21" Type="http://schemas.microsoft.com/office/2007/relationships/hdphoto" Target="../media/hdphoto3.wdp"/><Relationship Id="rId42" Type="http://schemas.microsoft.com/office/2007/relationships/hdphoto" Target="../media/hdphoto13.wdp"/><Relationship Id="rId47" Type="http://schemas.openxmlformats.org/officeDocument/2006/relationships/image" Target="../media/image32.png"/><Relationship Id="rId63" Type="http://schemas.openxmlformats.org/officeDocument/2006/relationships/image" Target="../media/image41.png"/><Relationship Id="rId68" Type="http://schemas.microsoft.com/office/2007/relationships/hdphoto" Target="../media/hdphoto25.wdp"/><Relationship Id="rId84" Type="http://schemas.microsoft.com/office/2007/relationships/hdphoto" Target="../media/hdphoto32.wdp"/><Relationship Id="rId89" Type="http://schemas.openxmlformats.org/officeDocument/2006/relationships/image" Target="../media/image55.png"/><Relationship Id="rId7" Type="http://schemas.openxmlformats.org/officeDocument/2006/relationships/image" Target="../media/image7.png"/><Relationship Id="rId71" Type="http://schemas.openxmlformats.org/officeDocument/2006/relationships/image" Target="../media/image45.png"/><Relationship Id="rId92" Type="http://schemas.microsoft.com/office/2007/relationships/hdphoto" Target="../media/hdphoto36.wdp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9" Type="http://schemas.openxmlformats.org/officeDocument/2006/relationships/image" Target="../media/image23.png"/><Relationship Id="rId11" Type="http://schemas.openxmlformats.org/officeDocument/2006/relationships/image" Target="../media/image11.jpeg"/><Relationship Id="rId24" Type="http://schemas.openxmlformats.org/officeDocument/2006/relationships/image" Target="../media/image20.png"/><Relationship Id="rId32" Type="http://schemas.microsoft.com/office/2007/relationships/hdphoto" Target="../media/hdphoto8.wdp"/><Relationship Id="rId37" Type="http://schemas.openxmlformats.org/officeDocument/2006/relationships/image" Target="../media/image27.png"/><Relationship Id="rId40" Type="http://schemas.microsoft.com/office/2007/relationships/hdphoto" Target="../media/hdphoto12.wdp"/><Relationship Id="rId45" Type="http://schemas.openxmlformats.org/officeDocument/2006/relationships/image" Target="../media/image31.png"/><Relationship Id="rId53" Type="http://schemas.openxmlformats.org/officeDocument/2006/relationships/image" Target="../media/image35.png"/><Relationship Id="rId58" Type="http://schemas.openxmlformats.org/officeDocument/2006/relationships/image" Target="../media/image38.png"/><Relationship Id="rId66" Type="http://schemas.microsoft.com/office/2007/relationships/hdphoto" Target="../media/hdphoto24.wdp"/><Relationship Id="rId74" Type="http://schemas.openxmlformats.org/officeDocument/2006/relationships/image" Target="../media/image47.png"/><Relationship Id="rId79" Type="http://schemas.openxmlformats.org/officeDocument/2006/relationships/image" Target="../media/image50.png"/><Relationship Id="rId87" Type="http://schemas.openxmlformats.org/officeDocument/2006/relationships/image" Target="../media/image54.png"/><Relationship Id="rId102" Type="http://schemas.openxmlformats.org/officeDocument/2006/relationships/image" Target="../media/image64.jpeg"/><Relationship Id="rId5" Type="http://schemas.openxmlformats.org/officeDocument/2006/relationships/image" Target="../media/image5.png"/><Relationship Id="rId61" Type="http://schemas.openxmlformats.org/officeDocument/2006/relationships/image" Target="../media/image40.png"/><Relationship Id="rId82" Type="http://schemas.microsoft.com/office/2007/relationships/hdphoto" Target="../media/hdphoto31.wdp"/><Relationship Id="rId90" Type="http://schemas.microsoft.com/office/2007/relationships/hdphoto" Target="../media/hdphoto35.wdp"/><Relationship Id="rId95" Type="http://schemas.openxmlformats.org/officeDocument/2006/relationships/image" Target="../media/image58.png"/><Relationship Id="rId19" Type="http://schemas.microsoft.com/office/2007/relationships/hdphoto" Target="../media/hdphoto2.wdp"/><Relationship Id="rId14" Type="http://schemas.openxmlformats.org/officeDocument/2006/relationships/image" Target="../media/image14.jpeg"/><Relationship Id="rId22" Type="http://schemas.openxmlformats.org/officeDocument/2006/relationships/image" Target="../media/image19.png"/><Relationship Id="rId27" Type="http://schemas.microsoft.com/office/2007/relationships/hdphoto" Target="../media/hdphoto6.wdp"/><Relationship Id="rId30" Type="http://schemas.microsoft.com/office/2007/relationships/hdphoto" Target="../media/hdphoto7.wdp"/><Relationship Id="rId35" Type="http://schemas.openxmlformats.org/officeDocument/2006/relationships/image" Target="../media/image26.png"/><Relationship Id="rId43" Type="http://schemas.openxmlformats.org/officeDocument/2006/relationships/image" Target="../media/image30.png"/><Relationship Id="rId48" Type="http://schemas.microsoft.com/office/2007/relationships/hdphoto" Target="../media/hdphoto16.wdp"/><Relationship Id="rId56" Type="http://schemas.microsoft.com/office/2007/relationships/hdphoto" Target="../media/hdphoto20.wdp"/><Relationship Id="rId64" Type="http://schemas.microsoft.com/office/2007/relationships/hdphoto" Target="../media/hdphoto23.wdp"/><Relationship Id="rId69" Type="http://schemas.openxmlformats.org/officeDocument/2006/relationships/image" Target="../media/image44.png"/><Relationship Id="rId77" Type="http://schemas.openxmlformats.org/officeDocument/2006/relationships/image" Target="../media/image49.png"/><Relationship Id="rId100" Type="http://schemas.openxmlformats.org/officeDocument/2006/relationships/image" Target="../media/image62.png"/><Relationship Id="rId8" Type="http://schemas.openxmlformats.org/officeDocument/2006/relationships/image" Target="../media/image8.jpeg"/><Relationship Id="rId51" Type="http://schemas.openxmlformats.org/officeDocument/2006/relationships/image" Target="../media/image34.png"/><Relationship Id="rId72" Type="http://schemas.microsoft.com/office/2007/relationships/hdphoto" Target="../media/hdphoto27.wdp"/><Relationship Id="rId80" Type="http://schemas.microsoft.com/office/2007/relationships/hdphoto" Target="../media/hdphoto30.wdp"/><Relationship Id="rId85" Type="http://schemas.openxmlformats.org/officeDocument/2006/relationships/image" Target="../media/image53.png"/><Relationship Id="rId93" Type="http://schemas.openxmlformats.org/officeDocument/2006/relationships/image" Target="../media/image57.png"/><Relationship Id="rId98" Type="http://schemas.openxmlformats.org/officeDocument/2006/relationships/image" Target="../media/image60.png"/><Relationship Id="rId3" Type="http://schemas.openxmlformats.org/officeDocument/2006/relationships/image" Target="../media/image3.png"/><Relationship Id="rId12" Type="http://schemas.openxmlformats.org/officeDocument/2006/relationships/image" Target="../media/image12.jpeg"/><Relationship Id="rId17" Type="http://schemas.microsoft.com/office/2007/relationships/hdphoto" Target="../media/hdphoto1.wdp"/><Relationship Id="rId25" Type="http://schemas.microsoft.com/office/2007/relationships/hdphoto" Target="../media/hdphoto5.wdp"/><Relationship Id="rId33" Type="http://schemas.openxmlformats.org/officeDocument/2006/relationships/image" Target="../media/image25.png"/><Relationship Id="rId38" Type="http://schemas.microsoft.com/office/2007/relationships/hdphoto" Target="../media/hdphoto11.wdp"/><Relationship Id="rId46" Type="http://schemas.microsoft.com/office/2007/relationships/hdphoto" Target="../media/hdphoto15.wdp"/><Relationship Id="rId59" Type="http://schemas.openxmlformats.org/officeDocument/2006/relationships/image" Target="../media/image39.png"/><Relationship Id="rId67" Type="http://schemas.openxmlformats.org/officeDocument/2006/relationships/image" Target="../media/image43.png"/><Relationship Id="rId103" Type="http://schemas.openxmlformats.org/officeDocument/2006/relationships/image" Target="../media/image65.jpeg"/><Relationship Id="rId20" Type="http://schemas.openxmlformats.org/officeDocument/2006/relationships/image" Target="../media/image18.png"/><Relationship Id="rId41" Type="http://schemas.openxmlformats.org/officeDocument/2006/relationships/image" Target="../media/image29.png"/><Relationship Id="rId54" Type="http://schemas.microsoft.com/office/2007/relationships/hdphoto" Target="../media/hdphoto19.wdp"/><Relationship Id="rId62" Type="http://schemas.microsoft.com/office/2007/relationships/hdphoto" Target="../media/hdphoto22.wdp"/><Relationship Id="rId70" Type="http://schemas.microsoft.com/office/2007/relationships/hdphoto" Target="../media/hdphoto26.wdp"/><Relationship Id="rId75" Type="http://schemas.openxmlformats.org/officeDocument/2006/relationships/image" Target="../media/image48.png"/><Relationship Id="rId83" Type="http://schemas.openxmlformats.org/officeDocument/2006/relationships/image" Target="../media/image52.png"/><Relationship Id="rId88" Type="http://schemas.microsoft.com/office/2007/relationships/hdphoto" Target="../media/hdphoto34.wdp"/><Relationship Id="rId91" Type="http://schemas.openxmlformats.org/officeDocument/2006/relationships/image" Target="../media/image56.png"/><Relationship Id="rId96" Type="http://schemas.microsoft.com/office/2007/relationships/hdphoto" Target="../media/hdphoto38.wdp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microsoft.com/office/2007/relationships/hdphoto" Target="../media/hdphoto4.wdp"/><Relationship Id="rId28" Type="http://schemas.openxmlformats.org/officeDocument/2006/relationships/image" Target="../media/image22.jpg"/><Relationship Id="rId36" Type="http://schemas.microsoft.com/office/2007/relationships/hdphoto" Target="../media/hdphoto10.wdp"/><Relationship Id="rId49" Type="http://schemas.openxmlformats.org/officeDocument/2006/relationships/image" Target="../media/image33.png"/><Relationship Id="rId57" Type="http://schemas.openxmlformats.org/officeDocument/2006/relationships/image" Target="../media/image37.jpeg"/><Relationship Id="rId10" Type="http://schemas.openxmlformats.org/officeDocument/2006/relationships/image" Target="../media/image10.png"/><Relationship Id="rId31" Type="http://schemas.openxmlformats.org/officeDocument/2006/relationships/image" Target="../media/image24.png"/><Relationship Id="rId44" Type="http://schemas.microsoft.com/office/2007/relationships/hdphoto" Target="../media/hdphoto14.wdp"/><Relationship Id="rId52" Type="http://schemas.microsoft.com/office/2007/relationships/hdphoto" Target="../media/hdphoto18.wdp"/><Relationship Id="rId60" Type="http://schemas.microsoft.com/office/2007/relationships/hdphoto" Target="../media/hdphoto21.wdp"/><Relationship Id="rId65" Type="http://schemas.openxmlformats.org/officeDocument/2006/relationships/image" Target="../media/image42.png"/><Relationship Id="rId73" Type="http://schemas.openxmlformats.org/officeDocument/2006/relationships/image" Target="../media/image46.jpeg"/><Relationship Id="rId78" Type="http://schemas.microsoft.com/office/2007/relationships/hdphoto" Target="../media/hdphoto29.wdp"/><Relationship Id="rId81" Type="http://schemas.openxmlformats.org/officeDocument/2006/relationships/image" Target="../media/image51.png"/><Relationship Id="rId86" Type="http://schemas.microsoft.com/office/2007/relationships/hdphoto" Target="../media/hdphoto33.wdp"/><Relationship Id="rId94" Type="http://schemas.microsoft.com/office/2007/relationships/hdphoto" Target="../media/hdphoto37.wdp"/><Relationship Id="rId99" Type="http://schemas.openxmlformats.org/officeDocument/2006/relationships/image" Target="../media/image61.png"/><Relationship Id="rId101" Type="http://schemas.openxmlformats.org/officeDocument/2006/relationships/image" Target="../media/image63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jpeg"/><Relationship Id="rId18" Type="http://schemas.openxmlformats.org/officeDocument/2006/relationships/image" Target="../media/image17.png"/><Relationship Id="rId39" Type="http://schemas.openxmlformats.org/officeDocument/2006/relationships/image" Target="../media/image28.png"/><Relationship Id="rId34" Type="http://schemas.microsoft.com/office/2007/relationships/hdphoto" Target="../media/hdphoto9.wdp"/><Relationship Id="rId50" Type="http://schemas.microsoft.com/office/2007/relationships/hdphoto" Target="../media/hdphoto17.wdp"/><Relationship Id="rId55" Type="http://schemas.openxmlformats.org/officeDocument/2006/relationships/image" Target="../media/image36.png"/><Relationship Id="rId76" Type="http://schemas.microsoft.com/office/2007/relationships/hdphoto" Target="../media/hdphoto28.wdp"/><Relationship Id="rId97" Type="http://schemas.openxmlformats.org/officeDocument/2006/relationships/image" Target="../media/image5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10</xdr:row>
      <xdr:rowOff>152400</xdr:rowOff>
    </xdr:from>
    <xdr:to>
      <xdr:col>3</xdr:col>
      <xdr:colOff>80963</xdr:colOff>
      <xdr:row>14</xdr:row>
      <xdr:rowOff>66675</xdr:rowOff>
    </xdr:to>
    <xdr:pic>
      <xdr:nvPicPr>
        <xdr:cNvPr id="3" name="Рисунок 16" descr="С6 жир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52525"/>
          <a:ext cx="642938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15</xdr:row>
      <xdr:rowOff>171450</xdr:rowOff>
    </xdr:from>
    <xdr:to>
      <xdr:col>3</xdr:col>
      <xdr:colOff>189905</xdr:colOff>
      <xdr:row>19</xdr:row>
      <xdr:rowOff>28575</xdr:rowOff>
    </xdr:to>
    <xdr:pic>
      <xdr:nvPicPr>
        <xdr:cNvPr id="5" name="Рисунок 18" descr="С7 жир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71700"/>
          <a:ext cx="78045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21</xdr:row>
      <xdr:rowOff>38100</xdr:rowOff>
    </xdr:from>
    <xdr:to>
      <xdr:col>3</xdr:col>
      <xdr:colOff>125458</xdr:colOff>
      <xdr:row>24</xdr:row>
      <xdr:rowOff>0</xdr:rowOff>
    </xdr:to>
    <xdr:pic>
      <xdr:nvPicPr>
        <xdr:cNvPr id="6" name="Рисунок 19" descr="1.bmp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238500"/>
          <a:ext cx="706483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26</xdr:row>
      <xdr:rowOff>28575</xdr:rowOff>
    </xdr:from>
    <xdr:to>
      <xdr:col>3</xdr:col>
      <xdr:colOff>152401</xdr:colOff>
      <xdr:row>28</xdr:row>
      <xdr:rowOff>159171</xdr:rowOff>
    </xdr:to>
    <xdr:pic>
      <xdr:nvPicPr>
        <xdr:cNvPr id="7" name="Рисунок 19" descr="Новый рисунок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4229100"/>
          <a:ext cx="647700" cy="530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35</xdr:row>
      <xdr:rowOff>9525</xdr:rowOff>
    </xdr:from>
    <xdr:to>
      <xdr:col>3</xdr:col>
      <xdr:colOff>47237</xdr:colOff>
      <xdr:row>37</xdr:row>
      <xdr:rowOff>25963</xdr:rowOff>
    </xdr:to>
    <xdr:pic>
      <xdr:nvPicPr>
        <xdr:cNvPr id="8" name="Рисунок 23" descr="1.bmp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010275"/>
          <a:ext cx="571112" cy="416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228601</xdr:colOff>
      <xdr:row>40</xdr:row>
      <xdr:rowOff>114301</xdr:rowOff>
    </xdr:from>
    <xdr:to>
      <xdr:col>3</xdr:col>
      <xdr:colOff>79208</xdr:colOff>
      <xdr:row>42</xdr:row>
      <xdr:rowOff>80860</xdr:rowOff>
    </xdr:to>
    <xdr:pic>
      <xdr:nvPicPr>
        <xdr:cNvPr id="9" name="Рисунок 16" descr="щш.bmp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7115176"/>
          <a:ext cx="593557" cy="366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45</xdr:row>
      <xdr:rowOff>38100</xdr:rowOff>
    </xdr:from>
    <xdr:to>
      <xdr:col>3</xdr:col>
      <xdr:colOff>80801</xdr:colOff>
      <xdr:row>46</xdr:row>
      <xdr:rowOff>152311</xdr:rowOff>
    </xdr:to>
    <xdr:pic>
      <xdr:nvPicPr>
        <xdr:cNvPr id="10" name="Рисунок 25" descr="к.bmp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8039100"/>
          <a:ext cx="576100" cy="314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59</xdr:row>
      <xdr:rowOff>76200</xdr:rowOff>
    </xdr:from>
    <xdr:to>
      <xdr:col>3</xdr:col>
      <xdr:colOff>31750</xdr:colOff>
      <xdr:row>61</xdr:row>
      <xdr:rowOff>133350</xdr:rowOff>
    </xdr:to>
    <xdr:pic>
      <xdr:nvPicPr>
        <xdr:cNvPr id="13" name="Рисунок 45" descr="Т2 жир.jp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1677650"/>
          <a:ext cx="527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63</xdr:row>
      <xdr:rowOff>95250</xdr:rowOff>
    </xdr:from>
    <xdr:to>
      <xdr:col>2</xdr:col>
      <xdr:colOff>153993</xdr:colOff>
      <xdr:row>65</xdr:row>
      <xdr:rowOff>139102</xdr:rowOff>
    </xdr:to>
    <xdr:pic>
      <xdr:nvPicPr>
        <xdr:cNvPr id="16" name="Рисунок 14" descr="Новый рисунок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2496800"/>
          <a:ext cx="268293" cy="443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66</xdr:row>
      <xdr:rowOff>85725</xdr:rowOff>
    </xdr:from>
    <xdr:to>
      <xdr:col>2</xdr:col>
      <xdr:colOff>183261</xdr:colOff>
      <xdr:row>68</xdr:row>
      <xdr:rowOff>124700</xdr:rowOff>
    </xdr:to>
    <xdr:pic>
      <xdr:nvPicPr>
        <xdr:cNvPr id="17" name="Рисунок 13" descr="Новый рисунок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087350"/>
          <a:ext cx="297561" cy="43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28576</xdr:colOff>
      <xdr:row>69</xdr:row>
      <xdr:rowOff>28577</xdr:rowOff>
    </xdr:from>
    <xdr:to>
      <xdr:col>2</xdr:col>
      <xdr:colOff>238126</xdr:colOff>
      <xdr:row>71</xdr:row>
      <xdr:rowOff>182882</xdr:rowOff>
    </xdr:to>
    <xdr:pic>
      <xdr:nvPicPr>
        <xdr:cNvPr id="18" name="Рисунок 46" descr="Т2.4 жир.JPE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3630277"/>
          <a:ext cx="457200" cy="554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190503</xdr:colOff>
      <xdr:row>72</xdr:row>
      <xdr:rowOff>38103</xdr:rowOff>
    </xdr:from>
    <xdr:to>
      <xdr:col>3</xdr:col>
      <xdr:colOff>36198</xdr:colOff>
      <xdr:row>74</xdr:row>
      <xdr:rowOff>169548</xdr:rowOff>
    </xdr:to>
    <xdr:pic>
      <xdr:nvPicPr>
        <xdr:cNvPr id="19" name="Рисунок 49" descr="Т2.4 жир.JPE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3" y="14239878"/>
          <a:ext cx="588645" cy="531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180983</xdr:colOff>
      <xdr:row>76</xdr:row>
      <xdr:rowOff>171450</xdr:rowOff>
    </xdr:from>
    <xdr:to>
      <xdr:col>3</xdr:col>
      <xdr:colOff>95258</xdr:colOff>
      <xdr:row>79</xdr:row>
      <xdr:rowOff>40005</xdr:rowOff>
    </xdr:to>
    <xdr:pic>
      <xdr:nvPicPr>
        <xdr:cNvPr id="20" name="Рисунок 51" descr="ТК-1 жир.jp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83" y="15173325"/>
          <a:ext cx="657225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81</xdr:row>
      <xdr:rowOff>57151</xdr:rowOff>
    </xdr:from>
    <xdr:to>
      <xdr:col>3</xdr:col>
      <xdr:colOff>97155</xdr:colOff>
      <xdr:row>83</xdr:row>
      <xdr:rowOff>188596</xdr:rowOff>
    </xdr:to>
    <xdr:pic>
      <xdr:nvPicPr>
        <xdr:cNvPr id="21" name="Рисунок 54" descr="ТК-2 жир.jp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059151"/>
          <a:ext cx="640080" cy="531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104776</xdr:colOff>
      <xdr:row>90</xdr:row>
      <xdr:rowOff>57150</xdr:rowOff>
    </xdr:from>
    <xdr:to>
      <xdr:col>3</xdr:col>
      <xdr:colOff>199381</xdr:colOff>
      <xdr:row>92</xdr:row>
      <xdr:rowOff>142562</xdr:rowOff>
    </xdr:to>
    <xdr:pic>
      <xdr:nvPicPr>
        <xdr:cNvPr id="22" name="Рисунок 11" descr="ьл.bmp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17259300"/>
          <a:ext cx="837555" cy="485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38104</xdr:colOff>
      <xdr:row>93</xdr:row>
      <xdr:rowOff>133352</xdr:rowOff>
    </xdr:from>
    <xdr:to>
      <xdr:col>3</xdr:col>
      <xdr:colOff>8339</xdr:colOff>
      <xdr:row>95</xdr:row>
      <xdr:rowOff>76219</xdr:rowOff>
    </xdr:to>
    <xdr:pic>
      <xdr:nvPicPr>
        <xdr:cNvPr id="23" name="Рисунок 12" descr="орпроп.bmp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BEBA8EAE-BF5A-486C-A8C5-ECC9F3942E4B}">
              <a14:imgProps xmlns:a14="http://schemas.microsoft.com/office/drawing/2010/main">
                <a14:imgLayer r:embed="rId17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4" y="17935577"/>
          <a:ext cx="465535" cy="342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113</xdr:row>
      <xdr:rowOff>171450</xdr:rowOff>
    </xdr:from>
    <xdr:to>
      <xdr:col>2</xdr:col>
      <xdr:colOff>157104</xdr:colOff>
      <xdr:row>116</xdr:row>
      <xdr:rowOff>183375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BEBA8EAE-BF5A-486C-A8C5-ECC9F3942E4B}">
              <a14:imgProps xmlns:a14="http://schemas.microsoft.com/office/drawing/2010/main">
                <a14:imgLayer r:embed="rId19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21774150"/>
          <a:ext cx="309504" cy="612000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113</xdr:row>
      <xdr:rowOff>171450</xdr:rowOff>
    </xdr:from>
    <xdr:to>
      <xdr:col>6</xdr:col>
      <xdr:colOff>157244</xdr:colOff>
      <xdr:row>116</xdr:row>
      <xdr:rowOff>183375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BEBA8EAE-BF5A-486C-A8C5-ECC9F3942E4B}">
              <a14:imgProps xmlns:a14="http://schemas.microsoft.com/office/drawing/2010/main">
                <a14:imgLayer r:embed="rId21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21774150"/>
          <a:ext cx="309644" cy="612000"/>
        </a:xfrm>
        <a:prstGeom prst="rect">
          <a:avLst/>
        </a:prstGeom>
      </xdr:spPr>
    </xdr:pic>
    <xdr:clientData/>
  </xdr:twoCellAnchor>
  <xdr:twoCellAnchor editAs="oneCell">
    <xdr:from>
      <xdr:col>9</xdr:col>
      <xdr:colOff>85727</xdr:colOff>
      <xdr:row>113</xdr:row>
      <xdr:rowOff>172050</xdr:rowOff>
    </xdr:from>
    <xdr:to>
      <xdr:col>10</xdr:col>
      <xdr:colOff>170374</xdr:colOff>
      <xdr:row>116</xdr:row>
      <xdr:rowOff>183975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BEBA8EAE-BF5A-486C-A8C5-ECC9F3942E4B}">
              <a14:imgProps xmlns:a14="http://schemas.microsoft.com/office/drawing/2010/main">
                <a14:imgLayer r:embed="rId23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7" y="21774750"/>
          <a:ext cx="332297" cy="612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104777</xdr:colOff>
      <xdr:row>113</xdr:row>
      <xdr:rowOff>171450</xdr:rowOff>
    </xdr:from>
    <xdr:to>
      <xdr:col>14</xdr:col>
      <xdr:colOff>167403</xdr:colOff>
      <xdr:row>116</xdr:row>
      <xdr:rowOff>183375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BEBA8EAE-BF5A-486C-A8C5-ECC9F3942E4B}">
              <a14:imgProps xmlns:a14="http://schemas.microsoft.com/office/drawing/2010/main">
                <a14:imgLayer r:embed="rId25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7" y="21774150"/>
          <a:ext cx="310276" cy="612000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95251</xdr:colOff>
      <xdr:row>113</xdr:row>
      <xdr:rowOff>171450</xdr:rowOff>
    </xdr:from>
    <xdr:to>
      <xdr:col>18</xdr:col>
      <xdr:colOff>157877</xdr:colOff>
      <xdr:row>116</xdr:row>
      <xdr:rowOff>183375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BEBA8EAE-BF5A-486C-A8C5-ECC9F3942E4B}">
              <a14:imgProps xmlns:a14="http://schemas.microsoft.com/office/drawing/2010/main">
                <a14:imgLayer r:embed="rId27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1" y="21774150"/>
          <a:ext cx="310276" cy="612000"/>
        </a:xfrm>
        <a:prstGeom prst="rect">
          <a:avLst/>
        </a:prstGeom>
      </xdr:spPr>
    </xdr:pic>
    <xdr:clientData/>
  </xdr:twoCellAnchor>
  <xdr:oneCellAnchor>
    <xdr:from>
      <xdr:col>6</xdr:col>
      <xdr:colOff>19050</xdr:colOff>
      <xdr:row>127</xdr:row>
      <xdr:rowOff>133350</xdr:rowOff>
    </xdr:from>
    <xdr:ext cx="0" cy="0"/>
    <xdr:pic>
      <xdr:nvPicPr>
        <xdr:cNvPr id="27" name="Рисунок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23364825"/>
          <a:ext cx="0" cy="0"/>
        </a:xfrm>
        <a:prstGeom prst="rect">
          <a:avLst/>
        </a:prstGeom>
      </xdr:spPr>
    </xdr:pic>
    <xdr:clientData/>
  </xdr:oneCellAnchor>
  <xdr:twoCellAnchor editAs="oneCell">
    <xdr:from>
      <xdr:col>1</xdr:col>
      <xdr:colOff>85725</xdr:colOff>
      <xdr:row>121</xdr:row>
      <xdr:rowOff>171450</xdr:rowOff>
    </xdr:from>
    <xdr:to>
      <xdr:col>2</xdr:col>
      <xdr:colOff>162214</xdr:colOff>
      <xdr:row>124</xdr:row>
      <xdr:rowOff>183375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BEBA8EAE-BF5A-486C-A8C5-ECC9F3942E4B}">
              <a14:imgProps xmlns:a14="http://schemas.microsoft.com/office/drawing/2010/main">
                <a14:imgLayer r:embed="rId30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23574375"/>
          <a:ext cx="324139" cy="612000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121</xdr:row>
      <xdr:rowOff>171450</xdr:rowOff>
    </xdr:from>
    <xdr:to>
      <xdr:col>6</xdr:col>
      <xdr:colOff>162622</xdr:colOff>
      <xdr:row>124</xdr:row>
      <xdr:rowOff>183375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BEBA8EAE-BF5A-486C-A8C5-ECC9F3942E4B}">
              <a14:imgProps xmlns:a14="http://schemas.microsoft.com/office/drawing/2010/main">
                <a14:imgLayer r:embed="rId3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23574375"/>
          <a:ext cx="324547" cy="612000"/>
        </a:xfrm>
        <a:prstGeom prst="rect">
          <a:avLst/>
        </a:prstGeom>
      </xdr:spPr>
    </xdr:pic>
    <xdr:clientData/>
  </xdr:twoCellAnchor>
  <xdr:twoCellAnchor editAs="oneCell">
    <xdr:from>
      <xdr:col>9</xdr:col>
      <xdr:colOff>84928</xdr:colOff>
      <xdr:row>121</xdr:row>
      <xdr:rowOff>165589</xdr:rowOff>
    </xdr:from>
    <xdr:to>
      <xdr:col>10</xdr:col>
      <xdr:colOff>154345</xdr:colOff>
      <xdr:row>124</xdr:row>
      <xdr:rowOff>177514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BEBA8EAE-BF5A-486C-A8C5-ECC9F3942E4B}">
              <a14:imgProps xmlns:a14="http://schemas.microsoft.com/office/drawing/2010/main">
                <a14:imgLayer r:embed="rId34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078" y="23568514"/>
          <a:ext cx="317067" cy="612000"/>
        </a:xfrm>
        <a:prstGeom prst="rect">
          <a:avLst/>
        </a:prstGeom>
      </xdr:spPr>
    </xdr:pic>
    <xdr:clientData/>
  </xdr:twoCellAnchor>
  <xdr:twoCellAnchor editAs="oneCell">
    <xdr:from>
      <xdr:col>13</xdr:col>
      <xdr:colOff>85725</xdr:colOff>
      <xdr:row>121</xdr:row>
      <xdr:rowOff>171450</xdr:rowOff>
    </xdr:from>
    <xdr:to>
      <xdr:col>14</xdr:col>
      <xdr:colOff>155448</xdr:colOff>
      <xdr:row>124</xdr:row>
      <xdr:rowOff>183375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BEBA8EAE-BF5A-486C-A8C5-ECC9F3942E4B}">
              <a14:imgProps xmlns:a14="http://schemas.microsoft.com/office/drawing/2010/main">
                <a14:imgLayer r:embed="rId36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0475" y="23574375"/>
          <a:ext cx="317373" cy="612000"/>
        </a:xfrm>
        <a:prstGeom prst="rect">
          <a:avLst/>
        </a:prstGeom>
      </xdr:spPr>
    </xdr:pic>
    <xdr:clientData/>
  </xdr:twoCellAnchor>
  <xdr:twoCellAnchor editAs="oneCell">
    <xdr:from>
      <xdr:col>17</xdr:col>
      <xdr:colOff>85726</xdr:colOff>
      <xdr:row>121</xdr:row>
      <xdr:rowOff>170909</xdr:rowOff>
    </xdr:from>
    <xdr:to>
      <xdr:col>18</xdr:col>
      <xdr:colOff>155449</xdr:colOff>
      <xdr:row>124</xdr:row>
      <xdr:rowOff>182834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BEBA8EAE-BF5A-486C-A8C5-ECC9F3942E4B}">
              <a14:imgProps xmlns:a14="http://schemas.microsoft.com/office/drawing/2010/main">
                <a14:imgLayer r:embed="rId38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6" y="23573834"/>
          <a:ext cx="317373" cy="612000"/>
        </a:xfrm>
        <a:prstGeom prst="rect">
          <a:avLst/>
        </a:prstGeom>
      </xdr:spPr>
    </xdr:pic>
    <xdr:clientData/>
  </xdr:twoCellAnchor>
  <xdr:oneCellAnchor>
    <xdr:from>
      <xdr:col>7</xdr:col>
      <xdr:colOff>19050</xdr:colOff>
      <xdr:row>140</xdr:row>
      <xdr:rowOff>133350</xdr:rowOff>
    </xdr:from>
    <xdr:ext cx="0" cy="0"/>
    <xdr:pic>
      <xdr:nvPicPr>
        <xdr:cNvPr id="39" name="Рисунок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25003125"/>
          <a:ext cx="0" cy="0"/>
        </a:xfrm>
        <a:prstGeom prst="rect">
          <a:avLst/>
        </a:prstGeom>
      </xdr:spPr>
    </xdr:pic>
    <xdr:clientData/>
  </xdr:oneCellAnchor>
  <xdr:oneCellAnchor>
    <xdr:from>
      <xdr:col>35</xdr:col>
      <xdr:colOff>0</xdr:colOff>
      <xdr:row>135</xdr:row>
      <xdr:rowOff>133350</xdr:rowOff>
    </xdr:from>
    <xdr:ext cx="0" cy="0"/>
    <xdr:pic>
      <xdr:nvPicPr>
        <xdr:cNvPr id="40" name="Рисунок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26641425"/>
          <a:ext cx="0" cy="0"/>
        </a:xfrm>
        <a:prstGeom prst="rect">
          <a:avLst/>
        </a:prstGeom>
      </xdr:spPr>
    </xdr:pic>
    <xdr:clientData/>
  </xdr:oneCellAnchor>
  <xdr:twoCellAnchor editAs="oneCell">
    <xdr:from>
      <xdr:col>17</xdr:col>
      <xdr:colOff>76200</xdr:colOff>
      <xdr:row>137</xdr:row>
      <xdr:rowOff>166005</xdr:rowOff>
    </xdr:from>
    <xdr:to>
      <xdr:col>18</xdr:col>
      <xdr:colOff>185550</xdr:colOff>
      <xdr:row>140</xdr:row>
      <xdr:rowOff>177930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BEBA8EAE-BF5A-486C-A8C5-ECC9F3942E4B}">
              <a14:imgProps xmlns:a14="http://schemas.microsoft.com/office/drawing/2010/main">
                <a14:imgLayer r:embed="rId40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1550" y="27169380"/>
          <a:ext cx="357000" cy="61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133352</xdr:colOff>
      <xdr:row>129</xdr:row>
      <xdr:rowOff>171450</xdr:rowOff>
    </xdr:from>
    <xdr:to>
      <xdr:col>2</xdr:col>
      <xdr:colOff>124443</xdr:colOff>
      <xdr:row>132</xdr:row>
      <xdr:rowOff>183375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BEBA8EAE-BF5A-486C-A8C5-ECC9F3942E4B}">
              <a14:imgProps xmlns:a14="http://schemas.microsoft.com/office/drawing/2010/main">
                <a14:imgLayer r:embed="rId4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2" y="25374600"/>
          <a:ext cx="238741" cy="61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104776</xdr:colOff>
      <xdr:row>137</xdr:row>
      <xdr:rowOff>171450</xdr:rowOff>
    </xdr:from>
    <xdr:to>
      <xdr:col>2</xdr:col>
      <xdr:colOff>150745</xdr:colOff>
      <xdr:row>140</xdr:row>
      <xdr:rowOff>183375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BEBA8EAE-BF5A-486C-A8C5-ECC9F3942E4B}">
              <a14:imgProps xmlns:a14="http://schemas.microsoft.com/office/drawing/2010/main">
                <a14:imgLayer r:embed="rId44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6" y="27174825"/>
          <a:ext cx="293619" cy="612000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152401</xdr:colOff>
      <xdr:row>129</xdr:row>
      <xdr:rowOff>164351</xdr:rowOff>
    </xdr:from>
    <xdr:to>
      <xdr:col>6</xdr:col>
      <xdr:colOff>116148</xdr:colOff>
      <xdr:row>132</xdr:row>
      <xdr:rowOff>176276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BEBA8EAE-BF5A-486C-A8C5-ECC9F3942E4B}">
              <a14:imgProps xmlns:a14="http://schemas.microsoft.com/office/drawing/2010/main">
                <a14:imgLayer r:embed="rId46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51" y="25367501"/>
          <a:ext cx="211397" cy="612000"/>
        </a:xfrm>
        <a:prstGeom prst="rect">
          <a:avLst/>
        </a:prstGeom>
      </xdr:spPr>
    </xdr:pic>
    <xdr:clientData/>
  </xdr:twoCellAnchor>
  <xdr:twoCellAnchor editAs="oneCell">
    <xdr:from>
      <xdr:col>9</xdr:col>
      <xdr:colOff>145879</xdr:colOff>
      <xdr:row>129</xdr:row>
      <xdr:rowOff>169985</xdr:rowOff>
    </xdr:from>
    <xdr:to>
      <xdr:col>10</xdr:col>
      <xdr:colOff>112007</xdr:colOff>
      <xdr:row>132</xdr:row>
      <xdr:rowOff>181910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BEBA8EAE-BF5A-486C-A8C5-ECC9F3942E4B}">
              <a14:imgProps xmlns:a14="http://schemas.microsoft.com/office/drawing/2010/main">
                <a14:imgLayer r:embed="rId48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0029" y="25373135"/>
          <a:ext cx="213778" cy="612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133350</xdr:colOff>
      <xdr:row>129</xdr:row>
      <xdr:rowOff>171450</xdr:rowOff>
    </xdr:from>
    <xdr:to>
      <xdr:col>14</xdr:col>
      <xdr:colOff>122041</xdr:colOff>
      <xdr:row>132</xdr:row>
      <xdr:rowOff>183375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BEBA8EAE-BF5A-486C-A8C5-ECC9F3942E4B}">
              <a14:imgProps xmlns:a14="http://schemas.microsoft.com/office/drawing/2010/main">
                <a14:imgLayer r:embed="rId50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25374600"/>
          <a:ext cx="236341" cy="612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133351</xdr:colOff>
      <xdr:row>137</xdr:row>
      <xdr:rowOff>171449</xdr:rowOff>
    </xdr:from>
    <xdr:to>
      <xdr:col>14</xdr:col>
      <xdr:colOff>113181</xdr:colOff>
      <xdr:row>140</xdr:row>
      <xdr:rowOff>183374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BEBA8EAE-BF5A-486C-A8C5-ECC9F3942E4B}">
              <a14:imgProps xmlns:a14="http://schemas.microsoft.com/office/drawing/2010/main">
                <a14:imgLayer r:embed="rId5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1" y="27174824"/>
          <a:ext cx="227480" cy="612000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142876</xdr:colOff>
      <xdr:row>137</xdr:row>
      <xdr:rowOff>164478</xdr:rowOff>
    </xdr:from>
    <xdr:to>
      <xdr:col>6</xdr:col>
      <xdr:colOff>113968</xdr:colOff>
      <xdr:row>140</xdr:row>
      <xdr:rowOff>176403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BEBA8EAE-BF5A-486C-A8C5-ECC9F3942E4B}">
              <a14:imgProps xmlns:a14="http://schemas.microsoft.com/office/drawing/2010/main">
                <a14:imgLayer r:embed="rId54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6" y="27167853"/>
          <a:ext cx="218742" cy="612000"/>
        </a:xfrm>
        <a:prstGeom prst="rect">
          <a:avLst/>
        </a:prstGeom>
      </xdr:spPr>
    </xdr:pic>
    <xdr:clientData/>
  </xdr:twoCellAnchor>
  <xdr:twoCellAnchor editAs="oneCell">
    <xdr:from>
      <xdr:col>9</xdr:col>
      <xdr:colOff>137802</xdr:colOff>
      <xdr:row>137</xdr:row>
      <xdr:rowOff>169984</xdr:rowOff>
    </xdr:from>
    <xdr:to>
      <xdr:col>10</xdr:col>
      <xdr:colOff>104715</xdr:colOff>
      <xdr:row>140</xdr:row>
      <xdr:rowOff>181909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BEBA8EAE-BF5A-486C-A8C5-ECC9F3942E4B}">
              <a14:imgProps xmlns:a14="http://schemas.microsoft.com/office/drawing/2010/main">
                <a14:imgLayer r:embed="rId56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1952" y="27173359"/>
          <a:ext cx="214563" cy="612000"/>
        </a:xfrm>
        <a:prstGeom prst="rect">
          <a:avLst/>
        </a:prstGeom>
      </xdr:spPr>
    </xdr:pic>
    <xdr:clientData/>
  </xdr:twoCellAnchor>
  <xdr:twoCellAnchor editAs="oneCell">
    <xdr:from>
      <xdr:col>17</xdr:col>
      <xdr:colOff>133350</xdr:colOff>
      <xdr:row>129</xdr:row>
      <xdr:rowOff>171450</xdr:rowOff>
    </xdr:from>
    <xdr:to>
      <xdr:col>18</xdr:col>
      <xdr:colOff>122041</xdr:colOff>
      <xdr:row>132</xdr:row>
      <xdr:rowOff>183375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BEBA8EAE-BF5A-486C-A8C5-ECC9F3942E4B}">
              <a14:imgProps xmlns:a14="http://schemas.microsoft.com/office/drawing/2010/main">
                <a14:imgLayer r:embed="rId50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24974550"/>
          <a:ext cx="236341" cy="612000"/>
        </a:xfrm>
        <a:prstGeom prst="rect">
          <a:avLst/>
        </a:prstGeom>
      </xdr:spPr>
    </xdr:pic>
    <xdr:clientData/>
  </xdr:twoCellAnchor>
  <xdr:twoCellAnchor editAs="oneCell">
    <xdr:from>
      <xdr:col>17</xdr:col>
      <xdr:colOff>142874</xdr:colOff>
      <xdr:row>145</xdr:row>
      <xdr:rowOff>79248</xdr:rowOff>
    </xdr:from>
    <xdr:to>
      <xdr:col>18</xdr:col>
      <xdr:colOff>116276</xdr:colOff>
      <xdr:row>147</xdr:row>
      <xdr:rowOff>183198</xdr:rowOff>
    </xdr:to>
    <xdr:pic>
      <xdr:nvPicPr>
        <xdr:cNvPr id="54" name="Рисунок 54" descr="Ш-09 жир.jpg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82" t="-2492" r="16684" b="12929"/>
        <a:stretch>
          <a:fillRect/>
        </a:stretch>
      </xdr:blipFill>
      <xdr:spPr bwMode="auto">
        <a:xfrm>
          <a:off x="4352924" y="28082748"/>
          <a:ext cx="221052" cy="50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37</xdr:col>
      <xdr:colOff>19050</xdr:colOff>
      <xdr:row>133</xdr:row>
      <xdr:rowOff>133350</xdr:rowOff>
    </xdr:from>
    <xdr:ext cx="0" cy="0"/>
    <xdr:pic>
      <xdr:nvPicPr>
        <xdr:cNvPr id="55" name="Рисунок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28279725"/>
          <a:ext cx="0" cy="0"/>
        </a:xfrm>
        <a:prstGeom prst="rect">
          <a:avLst/>
        </a:prstGeom>
      </xdr:spPr>
    </xdr:pic>
    <xdr:clientData/>
  </xdr:oneCellAnchor>
  <xdr:oneCellAnchor>
    <xdr:from>
      <xdr:col>37</xdr:col>
      <xdr:colOff>19050</xdr:colOff>
      <xdr:row>142</xdr:row>
      <xdr:rowOff>133350</xdr:rowOff>
    </xdr:from>
    <xdr:ext cx="0" cy="0"/>
    <xdr:pic>
      <xdr:nvPicPr>
        <xdr:cNvPr id="56" name="Рисунок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29784675"/>
          <a:ext cx="0" cy="0"/>
        </a:xfrm>
        <a:prstGeom prst="rect">
          <a:avLst/>
        </a:prstGeom>
      </xdr:spPr>
    </xdr:pic>
    <xdr:clientData/>
  </xdr:oneCellAnchor>
  <xdr:twoCellAnchor editAs="oneCell">
    <xdr:from>
      <xdr:col>1</xdr:col>
      <xdr:colOff>76201</xdr:colOff>
      <xdr:row>145</xdr:row>
      <xdr:rowOff>114300</xdr:rowOff>
    </xdr:from>
    <xdr:to>
      <xdr:col>2</xdr:col>
      <xdr:colOff>179551</xdr:colOff>
      <xdr:row>147</xdr:row>
      <xdr:rowOff>182250</xdr:rowOff>
    </xdr:to>
    <xdr:pic>
      <xdr:nvPicPr>
        <xdr:cNvPr id="57" name="Рисунок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28117800"/>
          <a:ext cx="351000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145</xdr:row>
      <xdr:rowOff>110563</xdr:rowOff>
    </xdr:from>
    <xdr:to>
      <xdr:col>6</xdr:col>
      <xdr:colOff>176769</xdr:colOff>
      <xdr:row>147</xdr:row>
      <xdr:rowOff>178513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BEBA8EAE-BF5A-486C-A8C5-ECC9F3942E4B}">
              <a14:imgProps xmlns:a14="http://schemas.microsoft.com/office/drawing/2010/main">
                <a14:imgLayer r:embed="rId60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28114063"/>
          <a:ext cx="348219" cy="468000"/>
        </a:xfrm>
        <a:prstGeom prst="rect">
          <a:avLst/>
        </a:prstGeom>
      </xdr:spPr>
    </xdr:pic>
    <xdr:clientData/>
  </xdr:twoCellAnchor>
  <xdr:twoCellAnchor editAs="oneCell">
    <xdr:from>
      <xdr:col>13</xdr:col>
      <xdr:colOff>85727</xdr:colOff>
      <xdr:row>145</xdr:row>
      <xdr:rowOff>113161</xdr:rowOff>
    </xdr:from>
    <xdr:to>
      <xdr:col>14</xdr:col>
      <xdr:colOff>168576</xdr:colOff>
      <xdr:row>147</xdr:row>
      <xdr:rowOff>181111</xdr:rowOff>
    </xdr:to>
    <xdr:pic>
      <xdr:nvPicPr>
        <xdr:cNvPr id="59" name="Рисунок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BEBA8EAE-BF5A-486C-A8C5-ECC9F3942E4B}">
              <a14:imgProps xmlns:a14="http://schemas.microsoft.com/office/drawing/2010/main">
                <a14:imgLayer r:embed="rId6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7" y="28116661"/>
          <a:ext cx="330499" cy="468000"/>
        </a:xfrm>
        <a:prstGeom prst="rect">
          <a:avLst/>
        </a:prstGeom>
      </xdr:spPr>
    </xdr:pic>
    <xdr:clientData/>
  </xdr:twoCellAnchor>
  <xdr:twoCellAnchor editAs="oneCell">
    <xdr:from>
      <xdr:col>9</xdr:col>
      <xdr:colOff>85727</xdr:colOff>
      <xdr:row>145</xdr:row>
      <xdr:rowOff>109932</xdr:rowOff>
    </xdr:from>
    <xdr:to>
      <xdr:col>10</xdr:col>
      <xdr:colOff>168928</xdr:colOff>
      <xdr:row>147</xdr:row>
      <xdr:rowOff>177882</xdr:rowOff>
    </xdr:to>
    <xdr:pic>
      <xdr:nvPicPr>
        <xdr:cNvPr id="60" name="Рисунок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BEBA8EAE-BF5A-486C-A8C5-ECC9F3942E4B}">
              <a14:imgProps xmlns:a14="http://schemas.microsoft.com/office/drawing/2010/main">
                <a14:imgLayer r:embed="rId64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7" y="28113432"/>
          <a:ext cx="330851" cy="468000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76201</xdr:colOff>
      <xdr:row>152</xdr:row>
      <xdr:rowOff>115359</xdr:rowOff>
    </xdr:from>
    <xdr:to>
      <xdr:col>14</xdr:col>
      <xdr:colOff>211460</xdr:colOff>
      <xdr:row>154</xdr:row>
      <xdr:rowOff>183309</xdr:rowOff>
    </xdr:to>
    <xdr:pic>
      <xdr:nvPicPr>
        <xdr:cNvPr id="61" name="Рисунок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BEBA8EAE-BF5A-486C-A8C5-ECC9F3942E4B}">
              <a14:imgProps xmlns:a14="http://schemas.microsoft.com/office/drawing/2010/main">
                <a14:imgLayer r:embed="rId66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1" y="29919084"/>
          <a:ext cx="382909" cy="4680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66676</xdr:colOff>
      <xdr:row>152</xdr:row>
      <xdr:rowOff>114300</xdr:rowOff>
    </xdr:from>
    <xdr:to>
      <xdr:col>2</xdr:col>
      <xdr:colOff>190112</xdr:colOff>
      <xdr:row>154</xdr:row>
      <xdr:rowOff>182250</xdr:rowOff>
    </xdr:to>
    <xdr:pic>
      <xdr:nvPicPr>
        <xdr:cNvPr id="62" name="Рисунок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BEBA8EAE-BF5A-486C-A8C5-ECC9F3942E4B}">
              <a14:imgProps xmlns:a14="http://schemas.microsoft.com/office/drawing/2010/main">
                <a14:imgLayer r:embed="rId68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29918025"/>
          <a:ext cx="371086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76201</xdr:colOff>
      <xdr:row>152</xdr:row>
      <xdr:rowOff>114300</xdr:rowOff>
    </xdr:from>
    <xdr:to>
      <xdr:col>6</xdr:col>
      <xdr:colOff>192819</xdr:colOff>
      <xdr:row>154</xdr:row>
      <xdr:rowOff>182250</xdr:rowOff>
    </xdr:to>
    <xdr:pic>
      <xdr:nvPicPr>
        <xdr:cNvPr id="63" name="Рисунок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BEBA8EAE-BF5A-486C-A8C5-ECC9F3942E4B}">
              <a14:imgProps xmlns:a14="http://schemas.microsoft.com/office/drawing/2010/main">
                <a14:imgLayer r:embed="rId70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1" y="29918025"/>
          <a:ext cx="364268" cy="468000"/>
        </a:xfrm>
        <a:prstGeom prst="rect">
          <a:avLst/>
        </a:prstGeom>
      </xdr:spPr>
    </xdr:pic>
    <xdr:clientData/>
  </xdr:twoCellAnchor>
  <xdr:twoCellAnchor editAs="oneCell">
    <xdr:from>
      <xdr:col>9</xdr:col>
      <xdr:colOff>62279</xdr:colOff>
      <xdr:row>152</xdr:row>
      <xdr:rowOff>110460</xdr:rowOff>
    </xdr:from>
    <xdr:to>
      <xdr:col>10</xdr:col>
      <xdr:colOff>204364</xdr:colOff>
      <xdr:row>154</xdr:row>
      <xdr:rowOff>178410</xdr:rowOff>
    </xdr:to>
    <xdr:pic>
      <xdr:nvPicPr>
        <xdr:cNvPr id="64" name="Рисунок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BEBA8EAE-BF5A-486C-A8C5-ECC9F3942E4B}">
              <a14:imgProps xmlns:a14="http://schemas.microsoft.com/office/drawing/2010/main">
                <a14:imgLayer r:embed="rId7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1129" y="29914185"/>
          <a:ext cx="389735" cy="468000"/>
        </a:xfrm>
        <a:prstGeom prst="rect">
          <a:avLst/>
        </a:prstGeom>
      </xdr:spPr>
    </xdr:pic>
    <xdr:clientData/>
  </xdr:twoCellAnchor>
  <xdr:twoCellAnchor editAs="oneCell">
    <xdr:from>
      <xdr:col>21</xdr:col>
      <xdr:colOff>57151</xdr:colOff>
      <xdr:row>113</xdr:row>
      <xdr:rowOff>168729</xdr:rowOff>
    </xdr:from>
    <xdr:to>
      <xdr:col>22</xdr:col>
      <xdr:colOff>211126</xdr:colOff>
      <xdr:row>116</xdr:row>
      <xdr:rowOff>180654</xdr:rowOff>
    </xdr:to>
    <xdr:pic>
      <xdr:nvPicPr>
        <xdr:cNvPr id="65" name="Рисунок 53" descr="Ш-08 жир.jpg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1" y="21771429"/>
          <a:ext cx="401625" cy="61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57151</xdr:colOff>
      <xdr:row>121</xdr:row>
      <xdr:rowOff>168729</xdr:rowOff>
    </xdr:from>
    <xdr:ext cx="401625" cy="612000"/>
    <xdr:pic>
      <xdr:nvPicPr>
        <xdr:cNvPr id="66" name="Рисунок 53" descr="Ш-08 жир.jpg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1" y="23571654"/>
          <a:ext cx="401625" cy="61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133350</xdr:colOff>
      <xdr:row>152</xdr:row>
      <xdr:rowOff>79248</xdr:rowOff>
    </xdr:from>
    <xdr:ext cx="221053" cy="504000"/>
    <xdr:pic>
      <xdr:nvPicPr>
        <xdr:cNvPr id="69" name="Рисунок 54" descr="Ш-09 жир.jpg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182" t="-2492" r="16684" b="12929"/>
        <a:stretch>
          <a:fillRect/>
        </a:stretch>
      </xdr:blipFill>
      <xdr:spPr bwMode="auto">
        <a:xfrm>
          <a:off x="4343400" y="29882973"/>
          <a:ext cx="221053" cy="50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19050</xdr:colOff>
      <xdr:row>176</xdr:row>
      <xdr:rowOff>133350</xdr:rowOff>
    </xdr:from>
    <xdr:ext cx="0" cy="0"/>
    <xdr:pic>
      <xdr:nvPicPr>
        <xdr:cNvPr id="76" name="Рисунок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24536400"/>
          <a:ext cx="0" cy="0"/>
        </a:xfrm>
        <a:prstGeom prst="rect">
          <a:avLst/>
        </a:prstGeom>
      </xdr:spPr>
    </xdr:pic>
    <xdr:clientData/>
  </xdr:oneCellAnchor>
  <xdr:oneCellAnchor>
    <xdr:from>
      <xdr:col>39</xdr:col>
      <xdr:colOff>19050</xdr:colOff>
      <xdr:row>169</xdr:row>
      <xdr:rowOff>133350</xdr:rowOff>
    </xdr:from>
    <xdr:ext cx="0" cy="0"/>
    <xdr:pic>
      <xdr:nvPicPr>
        <xdr:cNvPr id="84" name="Рисунок 8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32432625"/>
          <a:ext cx="0" cy="0"/>
        </a:xfrm>
        <a:prstGeom prst="rect">
          <a:avLst/>
        </a:prstGeom>
      </xdr:spPr>
    </xdr:pic>
    <xdr:clientData/>
  </xdr:oneCellAnchor>
  <xdr:oneCellAnchor>
    <xdr:from>
      <xdr:col>39</xdr:col>
      <xdr:colOff>19050</xdr:colOff>
      <xdr:row>176</xdr:row>
      <xdr:rowOff>133350</xdr:rowOff>
    </xdr:from>
    <xdr:ext cx="0" cy="0"/>
    <xdr:pic>
      <xdr:nvPicPr>
        <xdr:cNvPr id="85" name="Рисунок 8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33889950"/>
          <a:ext cx="0" cy="0"/>
        </a:xfrm>
        <a:prstGeom prst="rect">
          <a:avLst/>
        </a:prstGeom>
      </xdr:spPr>
    </xdr:pic>
    <xdr:clientData/>
  </xdr:oneCellAnchor>
  <xdr:oneCellAnchor>
    <xdr:from>
      <xdr:col>44</xdr:col>
      <xdr:colOff>19050</xdr:colOff>
      <xdr:row>169</xdr:row>
      <xdr:rowOff>133350</xdr:rowOff>
    </xdr:from>
    <xdr:ext cx="0" cy="0"/>
    <xdr:pic>
      <xdr:nvPicPr>
        <xdr:cNvPr id="86" name="Рисунок 85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35347275"/>
          <a:ext cx="0" cy="0"/>
        </a:xfrm>
        <a:prstGeom prst="rect">
          <a:avLst/>
        </a:prstGeom>
      </xdr:spPr>
    </xdr:pic>
    <xdr:clientData/>
  </xdr:oneCellAnchor>
  <xdr:twoCellAnchor editAs="oneCell">
    <xdr:from>
      <xdr:col>1</xdr:col>
      <xdr:colOff>114301</xdr:colOff>
      <xdr:row>166</xdr:row>
      <xdr:rowOff>114300</xdr:rowOff>
    </xdr:from>
    <xdr:to>
      <xdr:col>2</xdr:col>
      <xdr:colOff>119124</xdr:colOff>
      <xdr:row>168</xdr:row>
      <xdr:rowOff>182250</xdr:rowOff>
    </xdr:to>
    <xdr:pic>
      <xdr:nvPicPr>
        <xdr:cNvPr id="87" name="Рисунок 86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31718250"/>
          <a:ext cx="252473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133351</xdr:colOff>
      <xdr:row>166</xdr:row>
      <xdr:rowOff>116371</xdr:rowOff>
    </xdr:from>
    <xdr:to>
      <xdr:col>6</xdr:col>
      <xdr:colOff>120597</xdr:colOff>
      <xdr:row>168</xdr:row>
      <xdr:rowOff>184321</xdr:rowOff>
    </xdr:to>
    <xdr:pic>
      <xdr:nvPicPr>
        <xdr:cNvPr id="88" name="Рисунок 8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BEBA8EAE-BF5A-486C-A8C5-ECC9F3942E4B}">
              <a14:imgProps xmlns:a14="http://schemas.microsoft.com/office/drawing/2010/main">
                <a14:imgLayer r:embed="rId76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1" y="31720321"/>
          <a:ext cx="234896" cy="468000"/>
        </a:xfrm>
        <a:prstGeom prst="rect">
          <a:avLst/>
        </a:prstGeom>
      </xdr:spPr>
    </xdr:pic>
    <xdr:clientData/>
  </xdr:twoCellAnchor>
  <xdr:twoCellAnchor editAs="oneCell">
    <xdr:from>
      <xdr:col>9</xdr:col>
      <xdr:colOff>123827</xdr:colOff>
      <xdr:row>166</xdr:row>
      <xdr:rowOff>112521</xdr:rowOff>
    </xdr:from>
    <xdr:to>
      <xdr:col>10</xdr:col>
      <xdr:colOff>130032</xdr:colOff>
      <xdr:row>168</xdr:row>
      <xdr:rowOff>180471</xdr:rowOff>
    </xdr:to>
    <xdr:pic>
      <xdr:nvPicPr>
        <xdr:cNvPr id="89" name="Рисунок 88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BEBA8EAE-BF5A-486C-A8C5-ECC9F3942E4B}">
              <a14:imgProps xmlns:a14="http://schemas.microsoft.com/office/drawing/2010/main">
                <a14:imgLayer r:embed="rId78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7" y="31716471"/>
          <a:ext cx="253855" cy="468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123825</xdr:colOff>
      <xdr:row>166</xdr:row>
      <xdr:rowOff>112485</xdr:rowOff>
    </xdr:from>
    <xdr:to>
      <xdr:col>14</xdr:col>
      <xdr:colOff>129784</xdr:colOff>
      <xdr:row>168</xdr:row>
      <xdr:rowOff>180435</xdr:rowOff>
    </xdr:to>
    <xdr:pic>
      <xdr:nvPicPr>
        <xdr:cNvPr id="90" name="Рисунок 89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BEBA8EAE-BF5A-486C-A8C5-ECC9F3942E4B}">
              <a14:imgProps xmlns:a14="http://schemas.microsoft.com/office/drawing/2010/main">
                <a14:imgLayer r:embed="rId80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31716435"/>
          <a:ext cx="253609" cy="46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123827</xdr:colOff>
      <xdr:row>172</xdr:row>
      <xdr:rowOff>108461</xdr:rowOff>
    </xdr:from>
    <xdr:to>
      <xdr:col>2</xdr:col>
      <xdr:colOff>137582</xdr:colOff>
      <xdr:row>174</xdr:row>
      <xdr:rowOff>176411</xdr:rowOff>
    </xdr:to>
    <xdr:pic>
      <xdr:nvPicPr>
        <xdr:cNvPr id="91" name="Рисунок 90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BEBA8EAE-BF5A-486C-A8C5-ECC9F3942E4B}">
              <a14:imgProps xmlns:a14="http://schemas.microsoft.com/office/drawing/2010/main">
                <a14:imgLayer r:embed="rId8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7" y="32912561"/>
          <a:ext cx="261405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123826</xdr:colOff>
      <xdr:row>172</xdr:row>
      <xdr:rowOff>114796</xdr:rowOff>
    </xdr:from>
    <xdr:to>
      <xdr:col>6</xdr:col>
      <xdr:colOff>136364</xdr:colOff>
      <xdr:row>174</xdr:row>
      <xdr:rowOff>182746</xdr:rowOff>
    </xdr:to>
    <xdr:pic>
      <xdr:nvPicPr>
        <xdr:cNvPr id="92" name="Рисунок 9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BEBA8EAE-BF5A-486C-A8C5-ECC9F3942E4B}">
              <a14:imgProps xmlns:a14="http://schemas.microsoft.com/office/drawing/2010/main">
                <a14:imgLayer r:embed="rId84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6" y="32918896"/>
          <a:ext cx="260188" cy="468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123826</xdr:colOff>
      <xdr:row>172</xdr:row>
      <xdr:rowOff>109904</xdr:rowOff>
    </xdr:from>
    <xdr:to>
      <xdr:col>14</xdr:col>
      <xdr:colOff>129676</xdr:colOff>
      <xdr:row>174</xdr:row>
      <xdr:rowOff>177854</xdr:rowOff>
    </xdr:to>
    <xdr:pic>
      <xdr:nvPicPr>
        <xdr:cNvPr id="93" name="Рисунок 92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BEBA8EAE-BF5A-486C-A8C5-ECC9F3942E4B}">
              <a14:imgProps xmlns:a14="http://schemas.microsoft.com/office/drawing/2010/main">
                <a14:imgLayer r:embed="rId86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6" y="32914004"/>
          <a:ext cx="253500" cy="468000"/>
        </a:xfrm>
        <a:prstGeom prst="rect">
          <a:avLst/>
        </a:prstGeom>
      </xdr:spPr>
    </xdr:pic>
    <xdr:clientData/>
  </xdr:twoCellAnchor>
  <xdr:twoCellAnchor editAs="oneCell">
    <xdr:from>
      <xdr:col>9</xdr:col>
      <xdr:colOff>131153</xdr:colOff>
      <xdr:row>172</xdr:row>
      <xdr:rowOff>120972</xdr:rowOff>
    </xdr:from>
    <xdr:to>
      <xdr:col>10</xdr:col>
      <xdr:colOff>134295</xdr:colOff>
      <xdr:row>174</xdr:row>
      <xdr:rowOff>188922</xdr:rowOff>
    </xdr:to>
    <xdr:pic>
      <xdr:nvPicPr>
        <xdr:cNvPr id="94" name="Рисунок 9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BEBA8EAE-BF5A-486C-A8C5-ECC9F3942E4B}">
              <a14:imgProps xmlns:a14="http://schemas.microsoft.com/office/drawing/2010/main">
                <a14:imgLayer r:embed="rId88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0003" y="33925197"/>
          <a:ext cx="250792" cy="468000"/>
        </a:xfrm>
        <a:prstGeom prst="rect">
          <a:avLst/>
        </a:prstGeom>
      </xdr:spPr>
    </xdr:pic>
    <xdr:clientData/>
  </xdr:twoCellAnchor>
  <xdr:twoCellAnchor editAs="oneCell">
    <xdr:from>
      <xdr:col>17</xdr:col>
      <xdr:colOff>47628</xdr:colOff>
      <xdr:row>166</xdr:row>
      <xdr:rowOff>114300</xdr:rowOff>
    </xdr:from>
    <xdr:to>
      <xdr:col>18</xdr:col>
      <xdr:colOff>212161</xdr:colOff>
      <xdr:row>168</xdr:row>
      <xdr:rowOff>182250</xdr:rowOff>
    </xdr:to>
    <xdr:pic>
      <xdr:nvPicPr>
        <xdr:cNvPr id="95" name="Рисунок 9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BEBA8EAE-BF5A-486C-A8C5-ECC9F3942E4B}">
              <a14:imgProps xmlns:a14="http://schemas.microsoft.com/office/drawing/2010/main">
                <a14:imgLayer r:embed="rId90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8" y="31718250"/>
          <a:ext cx="412183" cy="468000"/>
        </a:xfrm>
        <a:prstGeom prst="rect">
          <a:avLst/>
        </a:prstGeom>
      </xdr:spPr>
    </xdr:pic>
    <xdr:clientData/>
  </xdr:twoCellAnchor>
  <xdr:twoCellAnchor editAs="oneCell">
    <xdr:from>
      <xdr:col>21</xdr:col>
      <xdr:colOff>47626</xdr:colOff>
      <xdr:row>166</xdr:row>
      <xdr:rowOff>112562</xdr:rowOff>
    </xdr:from>
    <xdr:to>
      <xdr:col>22</xdr:col>
      <xdr:colOff>216772</xdr:colOff>
      <xdr:row>168</xdr:row>
      <xdr:rowOff>180512</xdr:rowOff>
    </xdr:to>
    <xdr:pic>
      <xdr:nvPicPr>
        <xdr:cNvPr id="96" name="Рисунок 95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BEBA8EAE-BF5A-486C-A8C5-ECC9F3942E4B}">
              <a14:imgProps xmlns:a14="http://schemas.microsoft.com/office/drawing/2010/main">
                <a14:imgLayer r:embed="rId9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6" y="31716512"/>
          <a:ext cx="416796" cy="468000"/>
        </a:xfrm>
        <a:prstGeom prst="rect">
          <a:avLst/>
        </a:prstGeom>
      </xdr:spPr>
    </xdr:pic>
    <xdr:clientData/>
  </xdr:twoCellAnchor>
  <xdr:twoCellAnchor editAs="oneCell">
    <xdr:from>
      <xdr:col>21</xdr:col>
      <xdr:colOff>19051</xdr:colOff>
      <xdr:row>172</xdr:row>
      <xdr:rowOff>116877</xdr:rowOff>
    </xdr:from>
    <xdr:to>
      <xdr:col>22</xdr:col>
      <xdr:colOff>233782</xdr:colOff>
      <xdr:row>174</xdr:row>
      <xdr:rowOff>184827</xdr:rowOff>
    </xdr:to>
    <xdr:pic>
      <xdr:nvPicPr>
        <xdr:cNvPr id="97" name="Рисунок 96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BEBA8EAE-BF5A-486C-A8C5-ECC9F3942E4B}">
              <a14:imgProps xmlns:a14="http://schemas.microsoft.com/office/drawing/2010/main">
                <a14:imgLayer r:embed="rId94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1" y="32920977"/>
          <a:ext cx="462381" cy="468000"/>
        </a:xfrm>
        <a:prstGeom prst="rect">
          <a:avLst/>
        </a:prstGeom>
      </xdr:spPr>
    </xdr:pic>
    <xdr:clientData/>
  </xdr:twoCellAnchor>
  <xdr:twoCellAnchor editAs="oneCell">
    <xdr:from>
      <xdr:col>17</xdr:col>
      <xdr:colOff>9527</xdr:colOff>
      <xdr:row>172</xdr:row>
      <xdr:rowOff>116543</xdr:rowOff>
    </xdr:from>
    <xdr:to>
      <xdr:col>18</xdr:col>
      <xdr:colOff>239090</xdr:colOff>
      <xdr:row>174</xdr:row>
      <xdr:rowOff>184493</xdr:rowOff>
    </xdr:to>
    <xdr:pic>
      <xdr:nvPicPr>
        <xdr:cNvPr id="98" name="Рисунок 97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BEBA8EAE-BF5A-486C-A8C5-ECC9F3942E4B}">
              <a14:imgProps xmlns:a14="http://schemas.microsoft.com/office/drawing/2010/main">
                <a14:imgLayer r:embed="rId96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7" y="32920643"/>
          <a:ext cx="477213" cy="468000"/>
        </a:xfrm>
        <a:prstGeom prst="rect">
          <a:avLst/>
        </a:prstGeom>
      </xdr:spPr>
    </xdr:pic>
    <xdr:clientData/>
  </xdr:twoCellAnchor>
  <xdr:oneCellAnchor>
    <xdr:from>
      <xdr:col>35</xdr:col>
      <xdr:colOff>19050</xdr:colOff>
      <xdr:row>166</xdr:row>
      <xdr:rowOff>133350</xdr:rowOff>
    </xdr:from>
    <xdr:ext cx="0" cy="0"/>
    <xdr:pic>
      <xdr:nvPicPr>
        <xdr:cNvPr id="99" name="Рисунок 98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32432625"/>
          <a:ext cx="0" cy="0"/>
        </a:xfrm>
        <a:prstGeom prst="rect">
          <a:avLst/>
        </a:prstGeom>
      </xdr:spPr>
    </xdr:pic>
    <xdr:clientData/>
  </xdr:oneCellAnchor>
  <xdr:oneCellAnchor>
    <xdr:from>
      <xdr:col>35</xdr:col>
      <xdr:colOff>19050</xdr:colOff>
      <xdr:row>175</xdr:row>
      <xdr:rowOff>133350</xdr:rowOff>
    </xdr:from>
    <xdr:ext cx="0" cy="0"/>
    <xdr:pic>
      <xdr:nvPicPr>
        <xdr:cNvPr id="100" name="Рисунок 99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33889950"/>
          <a:ext cx="0" cy="0"/>
        </a:xfrm>
        <a:prstGeom prst="rect">
          <a:avLst/>
        </a:prstGeom>
      </xdr:spPr>
    </xdr:pic>
    <xdr:clientData/>
  </xdr:oneCellAnchor>
  <xdr:oneCellAnchor>
    <xdr:from>
      <xdr:col>35</xdr:col>
      <xdr:colOff>0</xdr:colOff>
      <xdr:row>207</xdr:row>
      <xdr:rowOff>133350</xdr:rowOff>
    </xdr:from>
    <xdr:ext cx="0" cy="0"/>
    <xdr:pic>
      <xdr:nvPicPr>
        <xdr:cNvPr id="101" name="Рисунок 100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35347275"/>
          <a:ext cx="0" cy="0"/>
        </a:xfrm>
        <a:prstGeom prst="rect">
          <a:avLst/>
        </a:prstGeom>
      </xdr:spPr>
    </xdr:pic>
    <xdr:clientData/>
  </xdr:oneCellAnchor>
  <xdr:twoCellAnchor>
    <xdr:from>
      <xdr:col>0</xdr:col>
      <xdr:colOff>123825</xdr:colOff>
      <xdr:row>186</xdr:row>
      <xdr:rowOff>114300</xdr:rowOff>
    </xdr:from>
    <xdr:to>
      <xdr:col>1</xdr:col>
      <xdr:colOff>113121</xdr:colOff>
      <xdr:row>187</xdr:row>
      <xdr:rowOff>176139</xdr:rowOff>
    </xdr:to>
    <xdr:pic>
      <xdr:nvPicPr>
        <xdr:cNvPr id="114" name="Рисунок 107" descr="А-04.АЗ-04.jpg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>
          <a:lum bright="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319" b="50000"/>
        <a:stretch>
          <a:fillRect/>
        </a:stretch>
      </xdr:blipFill>
      <xdr:spPr bwMode="auto">
        <a:xfrm>
          <a:off x="123825" y="36118800"/>
          <a:ext cx="236946" cy="261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142875</xdr:colOff>
      <xdr:row>186</xdr:row>
      <xdr:rowOff>133351</xdr:rowOff>
    </xdr:from>
    <xdr:to>
      <xdr:col>3</xdr:col>
      <xdr:colOff>142407</xdr:colOff>
      <xdr:row>187</xdr:row>
      <xdr:rowOff>193587</xdr:rowOff>
    </xdr:to>
    <xdr:pic>
      <xdr:nvPicPr>
        <xdr:cNvPr id="115" name="Рисунок 107" descr="А-04.АЗ-04.jpg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>
          <a:lum bright="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39" t="52151" r="5113" b="-1845"/>
        <a:stretch>
          <a:fillRect/>
        </a:stretch>
      </xdr:blipFill>
      <xdr:spPr bwMode="auto">
        <a:xfrm>
          <a:off x="638175" y="36137851"/>
          <a:ext cx="247182" cy="260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182</xdr:row>
      <xdr:rowOff>152399</xdr:rowOff>
    </xdr:from>
    <xdr:to>
      <xdr:col>1</xdr:col>
      <xdr:colOff>187273</xdr:colOff>
      <xdr:row>184</xdr:row>
      <xdr:rowOff>10227</xdr:rowOff>
    </xdr:to>
    <xdr:pic>
      <xdr:nvPicPr>
        <xdr:cNvPr id="116" name="Рисунок 105" descr="А-02.АЗ-02.jpg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 cstate="print">
          <a:lum bright="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986" b="50761"/>
        <a:stretch>
          <a:fillRect/>
        </a:stretch>
      </xdr:blipFill>
      <xdr:spPr bwMode="auto">
        <a:xfrm>
          <a:off x="66675" y="35356799"/>
          <a:ext cx="368248" cy="257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76201</xdr:colOff>
      <xdr:row>182</xdr:row>
      <xdr:rowOff>142876</xdr:rowOff>
    </xdr:from>
    <xdr:to>
      <xdr:col>3</xdr:col>
      <xdr:colOff>173616</xdr:colOff>
      <xdr:row>184</xdr:row>
      <xdr:rowOff>11011</xdr:rowOff>
    </xdr:to>
    <xdr:pic>
      <xdr:nvPicPr>
        <xdr:cNvPr id="117" name="Рисунок 105" descr="А-02.АЗ-02.jpg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 cstate="print">
          <a:lum bright="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909" t="48793" r="1492"/>
        <a:stretch>
          <a:fillRect/>
        </a:stretch>
      </xdr:blipFill>
      <xdr:spPr bwMode="auto">
        <a:xfrm>
          <a:off x="571501" y="35347276"/>
          <a:ext cx="345065" cy="268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193</xdr:row>
      <xdr:rowOff>76200</xdr:rowOff>
    </xdr:from>
    <xdr:to>
      <xdr:col>3</xdr:col>
      <xdr:colOff>85725</xdr:colOff>
      <xdr:row>196</xdr:row>
      <xdr:rowOff>152400</xdr:rowOff>
    </xdr:to>
    <xdr:pic>
      <xdr:nvPicPr>
        <xdr:cNvPr id="121" name="Рисунок 150" descr="111.png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7480875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200</xdr:row>
      <xdr:rowOff>9525</xdr:rowOff>
    </xdr:from>
    <xdr:to>
      <xdr:col>3</xdr:col>
      <xdr:colOff>142875</xdr:colOff>
      <xdr:row>203</xdr:row>
      <xdr:rowOff>152399</xdr:rowOff>
    </xdr:to>
    <xdr:pic>
      <xdr:nvPicPr>
        <xdr:cNvPr id="122" name="Рисунок 155" descr="1111.png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814375"/>
          <a:ext cx="790575" cy="742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206</xdr:row>
      <xdr:rowOff>104775</xdr:rowOff>
    </xdr:from>
    <xdr:to>
      <xdr:col>1</xdr:col>
      <xdr:colOff>142875</xdr:colOff>
      <xdr:row>209</xdr:row>
      <xdr:rowOff>57150</xdr:rowOff>
    </xdr:to>
    <xdr:pic>
      <xdr:nvPicPr>
        <xdr:cNvPr id="123" name="Рисунок 156" descr="2.jpg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0109775"/>
          <a:ext cx="190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206</xdr:row>
      <xdr:rowOff>95250</xdr:rowOff>
    </xdr:from>
    <xdr:to>
      <xdr:col>3</xdr:col>
      <xdr:colOff>66675</xdr:colOff>
      <xdr:row>208</xdr:row>
      <xdr:rowOff>47625</xdr:rowOff>
    </xdr:to>
    <xdr:pic>
      <xdr:nvPicPr>
        <xdr:cNvPr id="124" name="Рисунок 157" descr="3.jpg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0100250"/>
          <a:ext cx="1619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21"/>
  <sheetViews>
    <sheetView tabSelected="1" zoomScaleNormal="100" zoomScaleSheetLayoutView="100" workbookViewId="0">
      <selection activeCell="AM18" sqref="AM18"/>
    </sheetView>
  </sheetViews>
  <sheetFormatPr defaultColWidth="3.7109375" defaultRowHeight="15.95" customHeight="1" x14ac:dyDescent="0.25"/>
  <cols>
    <col min="1" max="1" width="3.7109375" style="1"/>
    <col min="2" max="3" width="3.7109375" style="1" customWidth="1"/>
    <col min="4" max="16384" width="3.7109375" style="1"/>
  </cols>
  <sheetData>
    <row r="1" spans="1:28" ht="15.95" customHeight="1" x14ac:dyDescent="0.25">
      <c r="A1" s="255" t="s">
        <v>63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435"/>
      <c r="AB1" s="435"/>
    </row>
    <row r="2" spans="1:28" ht="15.95" customHeight="1" thickBot="1" x14ac:dyDescent="0.3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435"/>
      <c r="AB2" s="435"/>
    </row>
    <row r="3" spans="1:28" ht="15.95" customHeight="1" x14ac:dyDescent="0.25">
      <c r="A3" s="401" t="s">
        <v>198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17"/>
      <c r="AB3" s="17"/>
    </row>
    <row r="4" spans="1:28" ht="15.95" customHeight="1" x14ac:dyDescent="0.25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17"/>
      <c r="AB4" s="17"/>
    </row>
    <row r="5" spans="1:28" ht="15.95" customHeight="1" x14ac:dyDescent="0.25">
      <c r="A5" s="401"/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17"/>
      <c r="AB5" s="17"/>
    </row>
    <row r="6" spans="1:28" ht="15.95" customHeight="1" x14ac:dyDescent="0.25">
      <c r="A6" s="401"/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17"/>
      <c r="AB6" s="17"/>
    </row>
    <row r="7" spans="1:28" ht="15.95" customHeight="1" x14ac:dyDescent="0.25">
      <c r="A7" s="401"/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17"/>
      <c r="AB7" s="17"/>
    </row>
    <row r="8" spans="1:28" ht="15.95" customHeight="1" x14ac:dyDescent="0.25">
      <c r="A8" s="201" t="s">
        <v>0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</row>
    <row r="9" spans="1:28" ht="15.95" customHeight="1" x14ac:dyDescent="0.25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</row>
    <row r="10" spans="1:28" ht="15.95" customHeight="1" x14ac:dyDescent="0.25">
      <c r="A10" s="153" t="s">
        <v>7</v>
      </c>
      <c r="B10" s="154"/>
      <c r="C10" s="154"/>
      <c r="D10" s="154"/>
      <c r="E10" s="155" t="s">
        <v>12</v>
      </c>
      <c r="F10" s="156"/>
      <c r="G10" s="156"/>
      <c r="H10" s="156"/>
      <c r="I10" s="157"/>
      <c r="J10" s="158" t="s">
        <v>8</v>
      </c>
      <c r="K10" s="158"/>
      <c r="L10" s="158"/>
      <c r="M10" s="158"/>
      <c r="N10" s="154" t="s">
        <v>26</v>
      </c>
      <c r="O10" s="154"/>
      <c r="P10" s="154"/>
      <c r="Q10" s="154"/>
      <c r="R10" s="159" t="s">
        <v>27</v>
      </c>
      <c r="S10" s="159"/>
      <c r="T10" s="159"/>
      <c r="U10" s="154" t="s">
        <v>9</v>
      </c>
      <c r="V10" s="154"/>
      <c r="W10" s="154" t="s">
        <v>10</v>
      </c>
      <c r="X10" s="154"/>
      <c r="Y10" s="154" t="s">
        <v>11</v>
      </c>
      <c r="Z10" s="160"/>
    </row>
    <row r="11" spans="1:28" ht="15.95" customHeight="1" x14ac:dyDescent="0.25">
      <c r="A11" s="346"/>
      <c r="B11" s="347"/>
      <c r="C11" s="347"/>
      <c r="D11" s="348"/>
      <c r="E11" s="47" t="s">
        <v>28</v>
      </c>
      <c r="F11" s="343"/>
      <c r="G11" s="343"/>
      <c r="H11" s="343"/>
      <c r="I11" s="343"/>
      <c r="J11" s="352" t="s">
        <v>1</v>
      </c>
      <c r="K11" s="352"/>
      <c r="L11" s="352"/>
      <c r="M11" s="352"/>
      <c r="N11" s="347">
        <v>600</v>
      </c>
      <c r="O11" s="347"/>
      <c r="P11" s="347"/>
      <c r="Q11" s="347"/>
      <c r="R11" s="342">
        <f>$AA$1*22</f>
        <v>0</v>
      </c>
      <c r="S11" s="342"/>
      <c r="T11" s="342"/>
      <c r="U11" s="347">
        <v>2</v>
      </c>
      <c r="V11" s="347"/>
      <c r="W11" s="341">
        <v>15</v>
      </c>
      <c r="X11" s="341"/>
      <c r="Y11" s="339">
        <v>3.5000000000000003E-2</v>
      </c>
      <c r="Z11" s="340"/>
    </row>
    <row r="12" spans="1:28" ht="15.95" customHeight="1" x14ac:dyDescent="0.25">
      <c r="A12" s="288"/>
      <c r="B12" s="57"/>
      <c r="C12" s="57"/>
      <c r="D12" s="349"/>
      <c r="E12" s="55"/>
      <c r="F12" s="344"/>
      <c r="G12" s="344"/>
      <c r="H12" s="344"/>
      <c r="I12" s="344"/>
      <c r="J12" s="171" t="s">
        <v>3</v>
      </c>
      <c r="K12" s="171"/>
      <c r="L12" s="171"/>
      <c r="M12" s="171"/>
      <c r="N12" s="57">
        <v>800</v>
      </c>
      <c r="O12" s="57"/>
      <c r="P12" s="57"/>
      <c r="Q12" s="57"/>
      <c r="R12" s="181">
        <f>$AA$1*24</f>
        <v>0</v>
      </c>
      <c r="S12" s="181"/>
      <c r="T12" s="181"/>
      <c r="U12" s="57">
        <v>2</v>
      </c>
      <c r="V12" s="57"/>
      <c r="W12" s="58">
        <v>18</v>
      </c>
      <c r="X12" s="58"/>
      <c r="Y12" s="59">
        <v>0.04</v>
      </c>
      <c r="Z12" s="60"/>
    </row>
    <row r="13" spans="1:28" ht="15.95" customHeight="1" x14ac:dyDescent="0.25">
      <c r="A13" s="288"/>
      <c r="B13" s="57"/>
      <c r="C13" s="57"/>
      <c r="D13" s="349"/>
      <c r="E13" s="55"/>
      <c r="F13" s="344"/>
      <c r="G13" s="344"/>
      <c r="H13" s="344"/>
      <c r="I13" s="344"/>
      <c r="J13" s="171" t="s">
        <v>4</v>
      </c>
      <c r="K13" s="171"/>
      <c r="L13" s="171"/>
      <c r="M13" s="171"/>
      <c r="N13" s="57">
        <v>1000</v>
      </c>
      <c r="O13" s="57"/>
      <c r="P13" s="57"/>
      <c r="Q13" s="57"/>
      <c r="R13" s="181">
        <f>$AA$1*26</f>
        <v>0</v>
      </c>
      <c r="S13" s="181"/>
      <c r="T13" s="181"/>
      <c r="U13" s="57">
        <v>2</v>
      </c>
      <c r="V13" s="57"/>
      <c r="W13" s="58">
        <v>20</v>
      </c>
      <c r="X13" s="58"/>
      <c r="Y13" s="59">
        <v>4.4999999999999998E-2</v>
      </c>
      <c r="Z13" s="60"/>
    </row>
    <row r="14" spans="1:28" ht="15.95" customHeight="1" x14ac:dyDescent="0.25">
      <c r="A14" s="288"/>
      <c r="B14" s="57"/>
      <c r="C14" s="57"/>
      <c r="D14" s="349"/>
      <c r="E14" s="55"/>
      <c r="F14" s="344"/>
      <c r="G14" s="344"/>
      <c r="H14" s="344"/>
      <c r="I14" s="344"/>
      <c r="J14" s="171" t="s">
        <v>5</v>
      </c>
      <c r="K14" s="171"/>
      <c r="L14" s="171"/>
      <c r="M14" s="171"/>
      <c r="N14" s="57">
        <v>1200</v>
      </c>
      <c r="O14" s="57"/>
      <c r="P14" s="57"/>
      <c r="Q14" s="57"/>
      <c r="R14" s="181">
        <f>$AA$1*28</f>
        <v>0</v>
      </c>
      <c r="S14" s="181"/>
      <c r="T14" s="181"/>
      <c r="U14" s="57">
        <v>2</v>
      </c>
      <c r="V14" s="57"/>
      <c r="W14" s="58">
        <v>23</v>
      </c>
      <c r="X14" s="58"/>
      <c r="Y14" s="59">
        <v>0.05</v>
      </c>
      <c r="Z14" s="60"/>
    </row>
    <row r="15" spans="1:28" ht="15.95" customHeight="1" x14ac:dyDescent="0.25">
      <c r="A15" s="350"/>
      <c r="B15" s="41"/>
      <c r="C15" s="41"/>
      <c r="D15" s="351"/>
      <c r="E15" s="39"/>
      <c r="F15" s="345"/>
      <c r="G15" s="345"/>
      <c r="H15" s="345"/>
      <c r="I15" s="345"/>
      <c r="J15" s="170" t="s">
        <v>6</v>
      </c>
      <c r="K15" s="170"/>
      <c r="L15" s="170"/>
      <c r="M15" s="170"/>
      <c r="N15" s="41">
        <v>1400</v>
      </c>
      <c r="O15" s="41"/>
      <c r="P15" s="41"/>
      <c r="Q15" s="41"/>
      <c r="R15" s="180">
        <f>$AA$1*32</f>
        <v>0</v>
      </c>
      <c r="S15" s="180"/>
      <c r="T15" s="180"/>
      <c r="U15" s="41">
        <v>2</v>
      </c>
      <c r="V15" s="41"/>
      <c r="W15" s="42">
        <v>27</v>
      </c>
      <c r="X15" s="42"/>
      <c r="Y15" s="43">
        <v>0.06</v>
      </c>
      <c r="Z15" s="44"/>
    </row>
    <row r="16" spans="1:28" ht="15.95" customHeight="1" x14ac:dyDescent="0.25">
      <c r="A16" s="353"/>
      <c r="B16" s="49"/>
      <c r="C16" s="49"/>
      <c r="D16" s="354"/>
      <c r="E16" s="47" t="s">
        <v>29</v>
      </c>
      <c r="F16" s="343"/>
      <c r="G16" s="343"/>
      <c r="H16" s="343"/>
      <c r="I16" s="343"/>
      <c r="J16" s="172" t="s">
        <v>14</v>
      </c>
      <c r="K16" s="172"/>
      <c r="L16" s="172"/>
      <c r="M16" s="172"/>
      <c r="N16" s="49">
        <v>700</v>
      </c>
      <c r="O16" s="49"/>
      <c r="P16" s="49"/>
      <c r="Q16" s="49"/>
      <c r="R16" s="182">
        <f>$AA$1*24</f>
        <v>0</v>
      </c>
      <c r="S16" s="182"/>
      <c r="T16" s="182"/>
      <c r="U16" s="49">
        <v>2</v>
      </c>
      <c r="V16" s="49"/>
      <c r="W16" s="50">
        <v>17</v>
      </c>
      <c r="X16" s="50"/>
      <c r="Y16" s="51">
        <v>0.04</v>
      </c>
      <c r="Z16" s="52"/>
    </row>
    <row r="17" spans="1:26" ht="15.95" customHeight="1" x14ac:dyDescent="0.25">
      <c r="A17" s="288"/>
      <c r="B17" s="57"/>
      <c r="C17" s="57"/>
      <c r="D17" s="349"/>
      <c r="E17" s="55"/>
      <c r="F17" s="344"/>
      <c r="G17" s="344"/>
      <c r="H17" s="344"/>
      <c r="I17" s="344"/>
      <c r="J17" s="171" t="s">
        <v>16</v>
      </c>
      <c r="K17" s="171"/>
      <c r="L17" s="171"/>
      <c r="M17" s="171"/>
      <c r="N17" s="57">
        <v>1000</v>
      </c>
      <c r="O17" s="57"/>
      <c r="P17" s="57"/>
      <c r="Q17" s="57"/>
      <c r="R17" s="181">
        <f>$AA$1*28</f>
        <v>0</v>
      </c>
      <c r="S17" s="181"/>
      <c r="T17" s="181"/>
      <c r="U17" s="57">
        <v>2</v>
      </c>
      <c r="V17" s="57"/>
      <c r="W17" s="58">
        <v>19</v>
      </c>
      <c r="X17" s="58"/>
      <c r="Y17" s="59">
        <v>0.05</v>
      </c>
      <c r="Z17" s="60"/>
    </row>
    <row r="18" spans="1:26" ht="15.95" customHeight="1" x14ac:dyDescent="0.25">
      <c r="A18" s="288"/>
      <c r="B18" s="57"/>
      <c r="C18" s="57"/>
      <c r="D18" s="349"/>
      <c r="E18" s="55"/>
      <c r="F18" s="344"/>
      <c r="G18" s="344"/>
      <c r="H18" s="344"/>
      <c r="I18" s="344"/>
      <c r="J18" s="171" t="s">
        <v>17</v>
      </c>
      <c r="K18" s="171"/>
      <c r="L18" s="171"/>
      <c r="M18" s="171"/>
      <c r="N18" s="57">
        <v>1200</v>
      </c>
      <c r="O18" s="57"/>
      <c r="P18" s="57"/>
      <c r="Q18" s="57"/>
      <c r="R18" s="181">
        <f>$AA$1*31</f>
        <v>0</v>
      </c>
      <c r="S18" s="181"/>
      <c r="T18" s="181"/>
      <c r="U18" s="57">
        <v>2</v>
      </c>
      <c r="V18" s="57"/>
      <c r="W18" s="58">
        <v>23</v>
      </c>
      <c r="X18" s="58"/>
      <c r="Y18" s="59">
        <v>5.8999999999999997E-2</v>
      </c>
      <c r="Z18" s="60"/>
    </row>
    <row r="19" spans="1:26" ht="15.95" customHeight="1" x14ac:dyDescent="0.25">
      <c r="A19" s="288"/>
      <c r="B19" s="57"/>
      <c r="C19" s="57"/>
      <c r="D19" s="349"/>
      <c r="E19" s="55"/>
      <c r="F19" s="344"/>
      <c r="G19" s="344"/>
      <c r="H19" s="344"/>
      <c r="I19" s="344"/>
      <c r="J19" s="171" t="s">
        <v>18</v>
      </c>
      <c r="K19" s="171"/>
      <c r="L19" s="171"/>
      <c r="M19" s="171"/>
      <c r="N19" s="57">
        <v>1400</v>
      </c>
      <c r="O19" s="57"/>
      <c r="P19" s="57"/>
      <c r="Q19" s="57"/>
      <c r="R19" s="181">
        <f>$AA$1*36</f>
        <v>0</v>
      </c>
      <c r="S19" s="181"/>
      <c r="T19" s="181"/>
      <c r="U19" s="57">
        <v>2</v>
      </c>
      <c r="V19" s="57"/>
      <c r="W19" s="58">
        <v>27</v>
      </c>
      <c r="X19" s="58"/>
      <c r="Y19" s="59">
        <v>6.2E-2</v>
      </c>
      <c r="Z19" s="60"/>
    </row>
    <row r="20" spans="1:26" ht="15.95" customHeight="1" x14ac:dyDescent="0.25">
      <c r="A20" s="350"/>
      <c r="B20" s="41"/>
      <c r="C20" s="41"/>
      <c r="D20" s="351"/>
      <c r="E20" s="39"/>
      <c r="F20" s="345"/>
      <c r="G20" s="345"/>
      <c r="H20" s="345"/>
      <c r="I20" s="345"/>
      <c r="J20" s="170" t="s">
        <v>19</v>
      </c>
      <c r="K20" s="170"/>
      <c r="L20" s="170"/>
      <c r="M20" s="170"/>
      <c r="N20" s="41">
        <v>1500</v>
      </c>
      <c r="O20" s="41"/>
      <c r="P20" s="41"/>
      <c r="Q20" s="41"/>
      <c r="R20" s="180">
        <f>$AA$1*39</f>
        <v>0</v>
      </c>
      <c r="S20" s="180"/>
      <c r="T20" s="180"/>
      <c r="U20" s="41">
        <v>2</v>
      </c>
      <c r="V20" s="41"/>
      <c r="W20" s="42">
        <v>28</v>
      </c>
      <c r="X20" s="42"/>
      <c r="Y20" s="43">
        <v>6.8000000000000005E-2</v>
      </c>
      <c r="Z20" s="44"/>
    </row>
    <row r="21" spans="1:26" ht="15.95" customHeight="1" x14ac:dyDescent="0.25">
      <c r="A21" s="393" t="s">
        <v>31</v>
      </c>
      <c r="B21" s="394"/>
      <c r="C21" s="394"/>
      <c r="D21" s="394"/>
      <c r="E21" s="79" t="s">
        <v>30</v>
      </c>
      <c r="F21" s="79"/>
      <c r="G21" s="79"/>
      <c r="H21" s="79"/>
      <c r="I21" s="80"/>
      <c r="J21" s="27"/>
      <c r="K21" s="28"/>
      <c r="L21" s="28"/>
      <c r="M21" s="28"/>
      <c r="N21" s="18"/>
      <c r="O21" s="18"/>
      <c r="P21" s="18"/>
      <c r="Q21" s="18"/>
      <c r="R21" s="28"/>
      <c r="S21" s="28"/>
      <c r="T21" s="28"/>
      <c r="U21" s="18"/>
      <c r="V21" s="18"/>
      <c r="W21" s="18"/>
      <c r="X21" s="18"/>
      <c r="Y21" s="18"/>
      <c r="Z21" s="19"/>
    </row>
    <row r="22" spans="1:26" ht="15.95" customHeight="1" x14ac:dyDescent="0.25">
      <c r="A22" s="395"/>
      <c r="B22" s="396"/>
      <c r="C22" s="396"/>
      <c r="D22" s="396"/>
      <c r="E22" s="81"/>
      <c r="F22" s="81"/>
      <c r="G22" s="81"/>
      <c r="H22" s="81"/>
      <c r="I22" s="82"/>
      <c r="J22" s="171" t="s">
        <v>20</v>
      </c>
      <c r="K22" s="171"/>
      <c r="L22" s="171"/>
      <c r="M22" s="171"/>
      <c r="N22" s="57">
        <v>1200</v>
      </c>
      <c r="O22" s="57"/>
      <c r="P22" s="57"/>
      <c r="Q22" s="57"/>
      <c r="R22" s="181">
        <f>$AA$1*37</f>
        <v>0</v>
      </c>
      <c r="S22" s="181"/>
      <c r="T22" s="181"/>
      <c r="U22" s="57">
        <v>2</v>
      </c>
      <c r="V22" s="57"/>
      <c r="W22" s="58">
        <v>25</v>
      </c>
      <c r="X22" s="58"/>
      <c r="Y22" s="59">
        <v>6.2E-2</v>
      </c>
      <c r="Z22" s="60"/>
    </row>
    <row r="23" spans="1:26" ht="15.95" customHeight="1" x14ac:dyDescent="0.25">
      <c r="A23" s="395"/>
      <c r="B23" s="396"/>
      <c r="C23" s="396"/>
      <c r="D23" s="396"/>
      <c r="E23" s="81"/>
      <c r="F23" s="81"/>
      <c r="G23" s="81"/>
      <c r="H23" s="81"/>
      <c r="I23" s="82"/>
      <c r="J23" s="171" t="s">
        <v>21</v>
      </c>
      <c r="K23" s="171"/>
      <c r="L23" s="171"/>
      <c r="M23" s="171"/>
      <c r="N23" s="57">
        <v>1400</v>
      </c>
      <c r="O23" s="57"/>
      <c r="P23" s="57"/>
      <c r="Q23" s="57"/>
      <c r="R23" s="181">
        <f>$AA$1*40</f>
        <v>0</v>
      </c>
      <c r="S23" s="181"/>
      <c r="T23" s="181"/>
      <c r="U23" s="57">
        <v>2</v>
      </c>
      <c r="V23" s="57"/>
      <c r="W23" s="58">
        <v>28</v>
      </c>
      <c r="X23" s="58"/>
      <c r="Y23" s="59">
        <v>7.1999999999999995E-2</v>
      </c>
      <c r="Z23" s="60"/>
    </row>
    <row r="24" spans="1:26" ht="15.95" customHeight="1" x14ac:dyDescent="0.25">
      <c r="A24" s="395"/>
      <c r="B24" s="396"/>
      <c r="C24" s="396"/>
      <c r="D24" s="396"/>
      <c r="E24" s="81"/>
      <c r="F24" s="81"/>
      <c r="G24" s="81"/>
      <c r="H24" s="81"/>
      <c r="I24" s="82"/>
      <c r="J24" s="171" t="s">
        <v>22</v>
      </c>
      <c r="K24" s="171"/>
      <c r="L24" s="171"/>
      <c r="M24" s="171"/>
      <c r="N24" s="57">
        <v>1600</v>
      </c>
      <c r="O24" s="57"/>
      <c r="P24" s="57"/>
      <c r="Q24" s="57"/>
      <c r="R24" s="181">
        <f>$AA$1*44</f>
        <v>0</v>
      </c>
      <c r="S24" s="181"/>
      <c r="T24" s="181"/>
      <c r="U24" s="57">
        <v>2</v>
      </c>
      <c r="V24" s="57"/>
      <c r="W24" s="58">
        <v>30</v>
      </c>
      <c r="X24" s="58"/>
      <c r="Y24" s="59">
        <v>0.08</v>
      </c>
      <c r="Z24" s="60"/>
    </row>
    <row r="25" spans="1:26" ht="15.95" customHeight="1" x14ac:dyDescent="0.25">
      <c r="A25" s="397"/>
      <c r="B25" s="398"/>
      <c r="C25" s="398"/>
      <c r="D25" s="398"/>
      <c r="E25" s="83"/>
      <c r="F25" s="83"/>
      <c r="G25" s="83"/>
      <c r="H25" s="83"/>
      <c r="I25" s="84"/>
      <c r="J25" s="29"/>
      <c r="K25" s="30"/>
      <c r="L25" s="30"/>
      <c r="M25" s="30"/>
      <c r="N25" s="20"/>
      <c r="O25" s="20"/>
      <c r="P25" s="20"/>
      <c r="Q25" s="20"/>
      <c r="R25" s="30"/>
      <c r="S25" s="30"/>
      <c r="T25" s="30"/>
      <c r="U25" s="20"/>
      <c r="V25" s="20"/>
      <c r="W25" s="20"/>
      <c r="X25" s="20"/>
      <c r="Y25" s="20"/>
      <c r="Z25" s="21"/>
    </row>
    <row r="26" spans="1:26" ht="15.95" customHeight="1" x14ac:dyDescent="0.25">
      <c r="A26" s="393" t="s">
        <v>31</v>
      </c>
      <c r="B26" s="394"/>
      <c r="C26" s="394"/>
      <c r="D26" s="394"/>
      <c r="E26" s="79" t="s">
        <v>32</v>
      </c>
      <c r="F26" s="79"/>
      <c r="G26" s="79"/>
      <c r="H26" s="79"/>
      <c r="I26" s="79"/>
      <c r="J26" s="31"/>
      <c r="K26" s="32"/>
      <c r="L26" s="32"/>
      <c r="M26" s="32"/>
      <c r="N26" s="23"/>
      <c r="O26" s="23"/>
      <c r="P26" s="23"/>
      <c r="Q26" s="23"/>
      <c r="R26" s="32"/>
      <c r="S26" s="32"/>
      <c r="T26" s="32"/>
      <c r="U26" s="23"/>
      <c r="V26" s="23"/>
      <c r="W26" s="23"/>
      <c r="X26" s="23"/>
      <c r="Y26" s="23"/>
      <c r="Z26" s="24"/>
    </row>
    <row r="27" spans="1:26" ht="15.95" customHeight="1" x14ac:dyDescent="0.25">
      <c r="A27" s="395"/>
      <c r="B27" s="396"/>
      <c r="C27" s="396"/>
      <c r="D27" s="396"/>
      <c r="E27" s="81"/>
      <c r="F27" s="81"/>
      <c r="G27" s="81"/>
      <c r="H27" s="81"/>
      <c r="I27" s="81"/>
      <c r="J27" s="171" t="s">
        <v>23</v>
      </c>
      <c r="K27" s="171"/>
      <c r="L27" s="171"/>
      <c r="M27" s="171"/>
      <c r="N27" s="57">
        <v>1200</v>
      </c>
      <c r="O27" s="57"/>
      <c r="P27" s="57"/>
      <c r="Q27" s="57"/>
      <c r="R27" s="181">
        <f>$AA$1*70</f>
        <v>0</v>
      </c>
      <c r="S27" s="181"/>
      <c r="T27" s="181"/>
      <c r="U27" s="57">
        <v>3</v>
      </c>
      <c r="V27" s="57"/>
      <c r="W27" s="58">
        <v>47</v>
      </c>
      <c r="X27" s="58"/>
      <c r="Y27" s="59">
        <v>0.1</v>
      </c>
      <c r="Z27" s="60"/>
    </row>
    <row r="28" spans="1:26" ht="15.95" customHeight="1" x14ac:dyDescent="0.25">
      <c r="A28" s="395"/>
      <c r="B28" s="396"/>
      <c r="C28" s="396"/>
      <c r="D28" s="396"/>
      <c r="E28" s="81"/>
      <c r="F28" s="81"/>
      <c r="G28" s="81"/>
      <c r="H28" s="81"/>
      <c r="I28" s="81"/>
      <c r="J28" s="171" t="s">
        <v>24</v>
      </c>
      <c r="K28" s="171"/>
      <c r="L28" s="171"/>
      <c r="M28" s="171"/>
      <c r="N28" s="57">
        <v>1400</v>
      </c>
      <c r="O28" s="57"/>
      <c r="P28" s="57"/>
      <c r="Q28" s="57"/>
      <c r="R28" s="181">
        <f>$AA$1*75</f>
        <v>0</v>
      </c>
      <c r="S28" s="181"/>
      <c r="T28" s="181"/>
      <c r="U28" s="57">
        <v>3</v>
      </c>
      <c r="V28" s="57"/>
      <c r="W28" s="58">
        <v>50</v>
      </c>
      <c r="X28" s="58"/>
      <c r="Y28" s="59">
        <v>0.11</v>
      </c>
      <c r="Z28" s="60"/>
    </row>
    <row r="29" spans="1:26" ht="15.95" customHeight="1" x14ac:dyDescent="0.25">
      <c r="A29" s="395"/>
      <c r="B29" s="396"/>
      <c r="C29" s="396"/>
      <c r="D29" s="396"/>
      <c r="E29" s="81"/>
      <c r="F29" s="81"/>
      <c r="G29" s="81"/>
      <c r="H29" s="81"/>
      <c r="I29" s="81"/>
      <c r="J29" s="171" t="s">
        <v>25</v>
      </c>
      <c r="K29" s="171"/>
      <c r="L29" s="171"/>
      <c r="M29" s="171"/>
      <c r="N29" s="57">
        <v>1600</v>
      </c>
      <c r="O29" s="57"/>
      <c r="P29" s="57"/>
      <c r="Q29" s="57"/>
      <c r="R29" s="181">
        <f>$AA$1*80</f>
        <v>0</v>
      </c>
      <c r="S29" s="181"/>
      <c r="T29" s="181"/>
      <c r="U29" s="57">
        <v>3</v>
      </c>
      <c r="V29" s="57"/>
      <c r="W29" s="58">
        <v>55</v>
      </c>
      <c r="X29" s="58"/>
      <c r="Y29" s="59">
        <v>0.115</v>
      </c>
      <c r="Z29" s="60"/>
    </row>
    <row r="30" spans="1:26" ht="15.95" customHeight="1" x14ac:dyDescent="0.25">
      <c r="A30" s="397"/>
      <c r="B30" s="398"/>
      <c r="C30" s="398"/>
      <c r="D30" s="398"/>
      <c r="E30" s="83"/>
      <c r="F30" s="83"/>
      <c r="G30" s="83"/>
      <c r="H30" s="83"/>
      <c r="I30" s="83"/>
      <c r="J30" s="33"/>
      <c r="K30" s="34"/>
      <c r="L30" s="34"/>
      <c r="M30" s="34"/>
      <c r="N30" s="25"/>
      <c r="O30" s="25"/>
      <c r="P30" s="25"/>
      <c r="Q30" s="25"/>
      <c r="R30" s="34"/>
      <c r="S30" s="34"/>
      <c r="T30" s="34"/>
      <c r="U30" s="25"/>
      <c r="V30" s="25"/>
      <c r="W30" s="25"/>
      <c r="X30" s="25"/>
      <c r="Y30" s="25"/>
      <c r="Z30" s="26"/>
    </row>
    <row r="31" spans="1:26" ht="15.95" customHeight="1" x14ac:dyDescent="0.25">
      <c r="A31" s="355" t="s">
        <v>62</v>
      </c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</row>
    <row r="32" spans="1:26" ht="15.95" customHeight="1" x14ac:dyDescent="0.25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</row>
    <row r="33" spans="1:26" ht="15.95" customHeight="1" x14ac:dyDescent="0.25">
      <c r="A33" s="358" t="s">
        <v>7</v>
      </c>
      <c r="B33" s="356"/>
      <c r="C33" s="356"/>
      <c r="D33" s="356"/>
      <c r="E33" s="359" t="s">
        <v>12</v>
      </c>
      <c r="F33" s="360"/>
      <c r="G33" s="360"/>
      <c r="H33" s="360"/>
      <c r="I33" s="361"/>
      <c r="J33" s="362" t="s">
        <v>8</v>
      </c>
      <c r="K33" s="362"/>
      <c r="L33" s="362"/>
      <c r="M33" s="362"/>
      <c r="N33" s="356" t="s">
        <v>52</v>
      </c>
      <c r="O33" s="356"/>
      <c r="P33" s="356"/>
      <c r="Q33" s="356"/>
      <c r="R33" s="363" t="s">
        <v>27</v>
      </c>
      <c r="S33" s="363"/>
      <c r="T33" s="363"/>
      <c r="U33" s="356" t="s">
        <v>9</v>
      </c>
      <c r="V33" s="356"/>
      <c r="W33" s="356" t="s">
        <v>10</v>
      </c>
      <c r="X33" s="356"/>
      <c r="Y33" s="356" t="s">
        <v>11</v>
      </c>
      <c r="Z33" s="357"/>
    </row>
    <row r="34" spans="1:26" ht="15.95" customHeight="1" x14ac:dyDescent="0.25">
      <c r="A34" s="370"/>
      <c r="B34" s="371"/>
      <c r="C34" s="371"/>
      <c r="D34" s="372"/>
      <c r="E34" s="364" t="s">
        <v>199</v>
      </c>
      <c r="F34" s="365"/>
      <c r="G34" s="365"/>
      <c r="H34" s="365"/>
      <c r="I34" s="365"/>
      <c r="J34" s="172" t="s">
        <v>33</v>
      </c>
      <c r="K34" s="172"/>
      <c r="L34" s="172"/>
      <c r="M34" s="172"/>
      <c r="N34" s="49" t="s">
        <v>34</v>
      </c>
      <c r="O34" s="49"/>
      <c r="P34" s="49"/>
      <c r="Q34" s="49"/>
      <c r="R34" s="182">
        <f>$AA$1*9</f>
        <v>0</v>
      </c>
      <c r="S34" s="182"/>
      <c r="T34" s="182"/>
      <c r="U34" s="49">
        <v>1</v>
      </c>
      <c r="V34" s="49"/>
      <c r="W34" s="50">
        <v>2.5</v>
      </c>
      <c r="X34" s="50"/>
      <c r="Y34" s="51">
        <v>7.0000000000000001E-3</v>
      </c>
      <c r="Z34" s="52"/>
    </row>
    <row r="35" spans="1:26" ht="15.95" customHeight="1" x14ac:dyDescent="0.25">
      <c r="A35" s="373"/>
      <c r="B35" s="374"/>
      <c r="C35" s="374"/>
      <c r="D35" s="375"/>
      <c r="E35" s="366"/>
      <c r="F35" s="367"/>
      <c r="G35" s="367"/>
      <c r="H35" s="367"/>
      <c r="I35" s="367"/>
      <c r="J35" s="171" t="s">
        <v>35</v>
      </c>
      <c r="K35" s="171"/>
      <c r="L35" s="171"/>
      <c r="M35" s="171"/>
      <c r="N35" s="57" t="s">
        <v>36</v>
      </c>
      <c r="O35" s="57"/>
      <c r="P35" s="57"/>
      <c r="Q35" s="57"/>
      <c r="R35" s="181">
        <f>$AA$1*10</f>
        <v>0</v>
      </c>
      <c r="S35" s="181"/>
      <c r="T35" s="181"/>
      <c r="U35" s="57">
        <v>1</v>
      </c>
      <c r="V35" s="57"/>
      <c r="W35" s="58">
        <v>3</v>
      </c>
      <c r="X35" s="58"/>
      <c r="Y35" s="59">
        <v>8.0000000000000002E-3</v>
      </c>
      <c r="Z35" s="60"/>
    </row>
    <row r="36" spans="1:26" ht="15.95" customHeight="1" x14ac:dyDescent="0.25">
      <c r="A36" s="373"/>
      <c r="B36" s="374"/>
      <c r="C36" s="374"/>
      <c r="D36" s="375"/>
      <c r="E36" s="366"/>
      <c r="F36" s="367"/>
      <c r="G36" s="367"/>
      <c r="H36" s="367"/>
      <c r="I36" s="367"/>
      <c r="J36" s="171" t="s">
        <v>37</v>
      </c>
      <c r="K36" s="171"/>
      <c r="L36" s="171"/>
      <c r="M36" s="171"/>
      <c r="N36" s="57" t="s">
        <v>38</v>
      </c>
      <c r="O36" s="57"/>
      <c r="P36" s="57"/>
      <c r="Q36" s="57"/>
      <c r="R36" s="181">
        <f>$AA$1*11</f>
        <v>0</v>
      </c>
      <c r="S36" s="181"/>
      <c r="T36" s="181"/>
      <c r="U36" s="57">
        <v>1</v>
      </c>
      <c r="V36" s="57"/>
      <c r="W36" s="58">
        <v>5</v>
      </c>
      <c r="X36" s="58"/>
      <c r="Y36" s="59">
        <v>8.9999999999999993E-3</v>
      </c>
      <c r="Z36" s="60"/>
    </row>
    <row r="37" spans="1:26" ht="15.95" customHeight="1" x14ac:dyDescent="0.25">
      <c r="A37" s="373"/>
      <c r="B37" s="374"/>
      <c r="C37" s="374"/>
      <c r="D37" s="375"/>
      <c r="E37" s="366"/>
      <c r="F37" s="367"/>
      <c r="G37" s="367"/>
      <c r="H37" s="367"/>
      <c r="I37" s="367"/>
      <c r="J37" s="171" t="s">
        <v>39</v>
      </c>
      <c r="K37" s="171"/>
      <c r="L37" s="171"/>
      <c r="M37" s="171"/>
      <c r="N37" s="57" t="s">
        <v>40</v>
      </c>
      <c r="O37" s="57"/>
      <c r="P37" s="57"/>
      <c r="Q37" s="57"/>
      <c r="R37" s="181">
        <f>$AA$1*16</f>
        <v>0</v>
      </c>
      <c r="S37" s="181"/>
      <c r="T37" s="181"/>
      <c r="U37" s="57">
        <v>1</v>
      </c>
      <c r="V37" s="57"/>
      <c r="W37" s="58">
        <v>7</v>
      </c>
      <c r="X37" s="58"/>
      <c r="Y37" s="59">
        <v>1.7000000000000001E-2</v>
      </c>
      <c r="Z37" s="60"/>
    </row>
    <row r="38" spans="1:26" ht="15.95" customHeight="1" x14ac:dyDescent="0.25">
      <c r="A38" s="373"/>
      <c r="B38" s="374"/>
      <c r="C38" s="374"/>
      <c r="D38" s="375"/>
      <c r="E38" s="366"/>
      <c r="F38" s="367"/>
      <c r="G38" s="367"/>
      <c r="H38" s="367"/>
      <c r="I38" s="367"/>
      <c r="J38" s="171" t="s">
        <v>41</v>
      </c>
      <c r="K38" s="171"/>
      <c r="L38" s="171"/>
      <c r="M38" s="171"/>
      <c r="N38" s="57" t="s">
        <v>42</v>
      </c>
      <c r="O38" s="57"/>
      <c r="P38" s="57"/>
      <c r="Q38" s="57"/>
      <c r="R38" s="181">
        <f>$AA$1*18</f>
        <v>0</v>
      </c>
      <c r="S38" s="181"/>
      <c r="T38" s="181"/>
      <c r="U38" s="57">
        <v>1</v>
      </c>
      <c r="V38" s="57"/>
      <c r="W38" s="58">
        <v>8</v>
      </c>
      <c r="X38" s="58"/>
      <c r="Y38" s="59">
        <v>2.1000000000000001E-2</v>
      </c>
      <c r="Z38" s="60"/>
    </row>
    <row r="39" spans="1:26" ht="15.95" customHeight="1" x14ac:dyDescent="0.25">
      <c r="A39" s="376"/>
      <c r="B39" s="377"/>
      <c r="C39" s="377"/>
      <c r="D39" s="378"/>
      <c r="E39" s="368"/>
      <c r="F39" s="369"/>
      <c r="G39" s="369"/>
      <c r="H39" s="369"/>
      <c r="I39" s="369"/>
      <c r="J39" s="170" t="s">
        <v>43</v>
      </c>
      <c r="K39" s="170"/>
      <c r="L39" s="170"/>
      <c r="M39" s="170"/>
      <c r="N39" s="41" t="s">
        <v>44</v>
      </c>
      <c r="O39" s="41"/>
      <c r="P39" s="41"/>
      <c r="Q39" s="41"/>
      <c r="R39" s="180">
        <f>$AA$1*20</f>
        <v>0</v>
      </c>
      <c r="S39" s="180"/>
      <c r="T39" s="180"/>
      <c r="U39" s="41">
        <v>1</v>
      </c>
      <c r="V39" s="41"/>
      <c r="W39" s="42">
        <v>13</v>
      </c>
      <c r="X39" s="42"/>
      <c r="Y39" s="43">
        <v>3.6999999999999998E-2</v>
      </c>
      <c r="Z39" s="44"/>
    </row>
    <row r="40" spans="1:26" ht="15.95" customHeight="1" x14ac:dyDescent="0.25">
      <c r="A40" s="245"/>
      <c r="B40" s="246"/>
      <c r="C40" s="246"/>
      <c r="D40" s="246"/>
      <c r="E40" s="385" t="s">
        <v>200</v>
      </c>
      <c r="F40" s="385"/>
      <c r="G40" s="385"/>
      <c r="H40" s="385"/>
      <c r="I40" s="386"/>
      <c r="J40" s="27"/>
      <c r="K40" s="28"/>
      <c r="L40" s="28"/>
      <c r="M40" s="28"/>
      <c r="N40" s="18"/>
      <c r="O40" s="18"/>
      <c r="P40" s="18"/>
      <c r="Q40" s="18"/>
      <c r="R40" s="28"/>
      <c r="S40" s="28"/>
      <c r="T40" s="28"/>
      <c r="U40" s="18"/>
      <c r="V40" s="18"/>
      <c r="W40" s="18"/>
      <c r="X40" s="18"/>
      <c r="Y40" s="18"/>
      <c r="Z40" s="19"/>
    </row>
    <row r="41" spans="1:26" ht="15.95" customHeight="1" x14ac:dyDescent="0.25">
      <c r="A41" s="248"/>
      <c r="B41" s="249"/>
      <c r="C41" s="249"/>
      <c r="D41" s="249"/>
      <c r="E41" s="387"/>
      <c r="F41" s="387"/>
      <c r="G41" s="387"/>
      <c r="H41" s="387"/>
      <c r="I41" s="388"/>
      <c r="J41" s="171" t="s">
        <v>45</v>
      </c>
      <c r="K41" s="171"/>
      <c r="L41" s="171"/>
      <c r="M41" s="171"/>
      <c r="N41" s="57" t="s">
        <v>34</v>
      </c>
      <c r="O41" s="57"/>
      <c r="P41" s="57"/>
      <c r="Q41" s="57"/>
      <c r="R41" s="181">
        <f>$AA$1*9</f>
        <v>0</v>
      </c>
      <c r="S41" s="181"/>
      <c r="T41" s="181"/>
      <c r="U41" s="57">
        <v>1</v>
      </c>
      <c r="V41" s="57"/>
      <c r="W41" s="58">
        <v>2.5</v>
      </c>
      <c r="X41" s="58"/>
      <c r="Y41" s="59">
        <v>8.0000000000000002E-3</v>
      </c>
      <c r="Z41" s="60"/>
    </row>
    <row r="42" spans="1:26" ht="15.95" customHeight="1" x14ac:dyDescent="0.25">
      <c r="A42" s="248"/>
      <c r="B42" s="249"/>
      <c r="C42" s="249"/>
      <c r="D42" s="249"/>
      <c r="E42" s="387"/>
      <c r="F42" s="387"/>
      <c r="G42" s="387"/>
      <c r="H42" s="387"/>
      <c r="I42" s="388"/>
      <c r="J42" s="171" t="s">
        <v>46</v>
      </c>
      <c r="K42" s="171"/>
      <c r="L42" s="171"/>
      <c r="M42" s="171"/>
      <c r="N42" s="57" t="s">
        <v>2</v>
      </c>
      <c r="O42" s="57"/>
      <c r="P42" s="57"/>
      <c r="Q42" s="57"/>
      <c r="R42" s="181">
        <f>$AA$1*11</f>
        <v>0</v>
      </c>
      <c r="S42" s="181"/>
      <c r="T42" s="181"/>
      <c r="U42" s="57">
        <v>1</v>
      </c>
      <c r="V42" s="57"/>
      <c r="W42" s="58">
        <v>3.5</v>
      </c>
      <c r="X42" s="58"/>
      <c r="Y42" s="59">
        <v>8.9999999999999993E-3</v>
      </c>
      <c r="Z42" s="60"/>
    </row>
    <row r="43" spans="1:26" ht="15.95" customHeight="1" x14ac:dyDescent="0.25">
      <c r="A43" s="248"/>
      <c r="B43" s="249"/>
      <c r="C43" s="249"/>
      <c r="D43" s="249"/>
      <c r="E43" s="387"/>
      <c r="F43" s="387"/>
      <c r="G43" s="387"/>
      <c r="H43" s="387"/>
      <c r="I43" s="388"/>
      <c r="J43" s="171" t="s">
        <v>47</v>
      </c>
      <c r="K43" s="171"/>
      <c r="L43" s="171"/>
      <c r="M43" s="171"/>
      <c r="N43" s="57" t="s">
        <v>15</v>
      </c>
      <c r="O43" s="57"/>
      <c r="P43" s="57"/>
      <c r="Q43" s="57"/>
      <c r="R43" s="181">
        <f>$AA$1*13</f>
        <v>0</v>
      </c>
      <c r="S43" s="181"/>
      <c r="T43" s="181"/>
      <c r="U43" s="57">
        <v>1</v>
      </c>
      <c r="V43" s="57"/>
      <c r="W43" s="58">
        <v>5.5</v>
      </c>
      <c r="X43" s="58"/>
      <c r="Y43" s="59">
        <v>0.01</v>
      </c>
      <c r="Z43" s="60"/>
    </row>
    <row r="44" spans="1:26" ht="15.95" customHeight="1" x14ac:dyDescent="0.25">
      <c r="A44" s="383"/>
      <c r="B44" s="384"/>
      <c r="C44" s="384"/>
      <c r="D44" s="384"/>
      <c r="E44" s="389"/>
      <c r="F44" s="389"/>
      <c r="G44" s="389"/>
      <c r="H44" s="389"/>
      <c r="I44" s="390"/>
      <c r="J44" s="29"/>
      <c r="K44" s="30"/>
      <c r="L44" s="30"/>
      <c r="M44" s="30"/>
      <c r="N44" s="20"/>
      <c r="O44" s="20"/>
      <c r="P44" s="20"/>
      <c r="Q44" s="20"/>
      <c r="R44" s="30"/>
      <c r="S44" s="30"/>
      <c r="T44" s="30"/>
      <c r="U44" s="20"/>
      <c r="V44" s="20"/>
      <c r="W44" s="20"/>
      <c r="X44" s="20"/>
      <c r="Y44" s="20"/>
      <c r="Z44" s="21"/>
    </row>
    <row r="45" spans="1:26" ht="15.95" customHeight="1" x14ac:dyDescent="0.25">
      <c r="A45" s="245"/>
      <c r="B45" s="246"/>
      <c r="C45" s="246"/>
      <c r="D45" s="246"/>
      <c r="E45" s="385" t="s">
        <v>201</v>
      </c>
      <c r="F45" s="385"/>
      <c r="G45" s="385"/>
      <c r="H45" s="385"/>
      <c r="I45" s="386"/>
      <c r="J45" s="27"/>
      <c r="K45" s="28"/>
      <c r="L45" s="28"/>
      <c r="M45" s="28"/>
      <c r="N45" s="18"/>
      <c r="O45" s="18"/>
      <c r="P45" s="18"/>
      <c r="Q45" s="18"/>
      <c r="R45" s="28"/>
      <c r="S45" s="28"/>
      <c r="T45" s="28"/>
      <c r="U45" s="18"/>
      <c r="V45" s="18"/>
      <c r="W45" s="18"/>
      <c r="X45" s="18"/>
      <c r="Y45" s="18"/>
      <c r="Z45" s="19"/>
    </row>
    <row r="46" spans="1:26" ht="15.95" customHeight="1" x14ac:dyDescent="0.25">
      <c r="A46" s="248"/>
      <c r="B46" s="249"/>
      <c r="C46" s="249"/>
      <c r="D46" s="249"/>
      <c r="E46" s="387"/>
      <c r="F46" s="387"/>
      <c r="G46" s="387"/>
      <c r="H46" s="387"/>
      <c r="I46" s="388"/>
      <c r="J46" s="171" t="s">
        <v>48</v>
      </c>
      <c r="K46" s="171"/>
      <c r="L46" s="171"/>
      <c r="M46" s="171"/>
      <c r="N46" s="57" t="s">
        <v>49</v>
      </c>
      <c r="O46" s="57"/>
      <c r="P46" s="57"/>
      <c r="Q46" s="57"/>
      <c r="R46" s="181">
        <f>$AA$1*18</f>
        <v>0</v>
      </c>
      <c r="S46" s="181"/>
      <c r="T46" s="181"/>
      <c r="U46" s="57">
        <v>1</v>
      </c>
      <c r="V46" s="57"/>
      <c r="W46" s="57">
        <v>7</v>
      </c>
      <c r="X46" s="57"/>
      <c r="Y46" s="57">
        <v>1.7000000000000001E-2</v>
      </c>
      <c r="Z46" s="289"/>
    </row>
    <row r="47" spans="1:26" ht="15.95" customHeight="1" x14ac:dyDescent="0.25">
      <c r="A47" s="248"/>
      <c r="B47" s="249"/>
      <c r="C47" s="249"/>
      <c r="D47" s="249"/>
      <c r="E47" s="387"/>
      <c r="F47" s="387"/>
      <c r="G47" s="387"/>
      <c r="H47" s="387"/>
      <c r="I47" s="388"/>
      <c r="J47" s="171" t="s">
        <v>50</v>
      </c>
      <c r="K47" s="171"/>
      <c r="L47" s="171"/>
      <c r="M47" s="171"/>
      <c r="N47" s="57" t="s">
        <v>51</v>
      </c>
      <c r="O47" s="57"/>
      <c r="P47" s="57"/>
      <c r="Q47" s="57"/>
      <c r="R47" s="181">
        <f>$AA$1*22</f>
        <v>0</v>
      </c>
      <c r="S47" s="181"/>
      <c r="T47" s="181"/>
      <c r="U47" s="57">
        <v>1</v>
      </c>
      <c r="V47" s="57"/>
      <c r="W47" s="57">
        <v>8</v>
      </c>
      <c r="X47" s="57"/>
      <c r="Y47" s="57">
        <v>1.7999999999999999E-2</v>
      </c>
      <c r="Z47" s="289"/>
    </row>
    <row r="48" spans="1:26" ht="15.95" customHeight="1" x14ac:dyDescent="0.25">
      <c r="A48" s="383"/>
      <c r="B48" s="384"/>
      <c r="C48" s="384"/>
      <c r="D48" s="384"/>
      <c r="E48" s="389"/>
      <c r="F48" s="389"/>
      <c r="G48" s="389"/>
      <c r="H48" s="389"/>
      <c r="I48" s="390"/>
      <c r="J48" s="29"/>
      <c r="K48" s="30"/>
      <c r="L48" s="30"/>
      <c r="M48" s="30"/>
      <c r="N48" s="20"/>
      <c r="O48" s="20"/>
      <c r="P48" s="20"/>
      <c r="Q48" s="20"/>
      <c r="R48" s="30"/>
      <c r="S48" s="30"/>
      <c r="T48" s="30"/>
      <c r="U48" s="20"/>
      <c r="V48" s="20"/>
      <c r="W48" s="20"/>
      <c r="X48" s="20"/>
      <c r="Y48" s="20"/>
      <c r="Z48" s="21"/>
    </row>
    <row r="49" spans="1:26" ht="15.95" customHeight="1" x14ac:dyDescent="0.25">
      <c r="A49" s="391" t="s">
        <v>58</v>
      </c>
      <c r="B49" s="392"/>
      <c r="C49" s="392"/>
      <c r="D49" s="392"/>
      <c r="E49" s="392"/>
      <c r="F49" s="392"/>
      <c r="G49" s="392"/>
      <c r="H49" s="392"/>
      <c r="I49" s="392"/>
      <c r="J49" s="172" t="s">
        <v>61</v>
      </c>
      <c r="K49" s="172"/>
      <c r="L49" s="172"/>
      <c r="M49" s="172"/>
      <c r="N49" s="49" t="s">
        <v>53</v>
      </c>
      <c r="O49" s="49"/>
      <c r="P49" s="49"/>
      <c r="Q49" s="49"/>
      <c r="R49" s="182">
        <f>$AA$1*7</f>
        <v>0</v>
      </c>
      <c r="S49" s="182"/>
      <c r="T49" s="182"/>
      <c r="U49" s="49">
        <v>1</v>
      </c>
      <c r="V49" s="49"/>
      <c r="W49" s="49">
        <v>1</v>
      </c>
      <c r="X49" s="49"/>
      <c r="Y49" s="49">
        <v>0.01</v>
      </c>
      <c r="Z49" s="400"/>
    </row>
    <row r="50" spans="1:26" ht="15.95" customHeight="1" x14ac:dyDescent="0.25">
      <c r="A50" s="379" t="s">
        <v>59</v>
      </c>
      <c r="B50" s="380"/>
      <c r="C50" s="380"/>
      <c r="D50" s="380"/>
      <c r="E50" s="380"/>
      <c r="F50" s="380"/>
      <c r="G50" s="380"/>
      <c r="H50" s="380"/>
      <c r="I50" s="380"/>
      <c r="J50" s="171" t="s">
        <v>54</v>
      </c>
      <c r="K50" s="171"/>
      <c r="L50" s="171"/>
      <c r="M50" s="171"/>
      <c r="N50" s="57" t="s">
        <v>55</v>
      </c>
      <c r="O50" s="57"/>
      <c r="P50" s="57"/>
      <c r="Q50" s="57"/>
      <c r="R50" s="181">
        <f>$AA$1*2</f>
        <v>0</v>
      </c>
      <c r="S50" s="181"/>
      <c r="T50" s="181"/>
      <c r="U50" s="57">
        <v>1</v>
      </c>
      <c r="V50" s="57"/>
      <c r="W50" s="57" t="s">
        <v>56</v>
      </c>
      <c r="X50" s="57"/>
      <c r="Y50" s="57" t="s">
        <v>56</v>
      </c>
      <c r="Z50" s="289"/>
    </row>
    <row r="51" spans="1:26" ht="15.95" customHeight="1" x14ac:dyDescent="0.25">
      <c r="A51" s="381" t="s">
        <v>60</v>
      </c>
      <c r="B51" s="382"/>
      <c r="C51" s="382"/>
      <c r="D51" s="382"/>
      <c r="E51" s="382"/>
      <c r="F51" s="382"/>
      <c r="G51" s="382"/>
      <c r="H51" s="382"/>
      <c r="I51" s="382"/>
      <c r="J51" s="170" t="s">
        <v>57</v>
      </c>
      <c r="K51" s="170"/>
      <c r="L51" s="170"/>
      <c r="M51" s="170"/>
      <c r="N51" s="41" t="s">
        <v>56</v>
      </c>
      <c r="O51" s="41"/>
      <c r="P51" s="41"/>
      <c r="Q51" s="41"/>
      <c r="R51" s="180">
        <f>$AA$1*3</f>
        <v>0</v>
      </c>
      <c r="S51" s="180"/>
      <c r="T51" s="180"/>
      <c r="U51" s="41">
        <v>1</v>
      </c>
      <c r="V51" s="41"/>
      <c r="W51" s="41" t="s">
        <v>56</v>
      </c>
      <c r="X51" s="41"/>
      <c r="Y51" s="41" t="s">
        <v>56</v>
      </c>
      <c r="Z51" s="399"/>
    </row>
    <row r="52" spans="1:26" ht="15.95" customHeight="1" x14ac:dyDescent="0.25">
      <c r="A52" s="254" t="s">
        <v>13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</row>
    <row r="53" spans="1:26" ht="15.95" customHeight="1" x14ac:dyDescent="0.25">
      <c r="A53" s="254"/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</row>
    <row r="54" spans="1:26" ht="15.95" customHeight="1" x14ac:dyDescent="0.25">
      <c r="A54" s="255" t="s">
        <v>63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</row>
    <row r="55" spans="1:26" ht="15.95" customHeight="1" thickBot="1" x14ac:dyDescent="0.3">
      <c r="A55" s="256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</row>
    <row r="56" spans="1:26" ht="15.95" customHeight="1" x14ac:dyDescent="0.25">
      <c r="A56" s="201" t="s">
        <v>166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</row>
    <row r="57" spans="1:26" ht="15.95" customHeight="1" x14ac:dyDescent="0.25">
      <c r="A57" s="202"/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</row>
    <row r="58" spans="1:26" ht="15.95" customHeight="1" x14ac:dyDescent="0.25">
      <c r="A58" s="358" t="s">
        <v>7</v>
      </c>
      <c r="B58" s="356"/>
      <c r="C58" s="356"/>
      <c r="D58" s="356"/>
      <c r="E58" s="359" t="s">
        <v>12</v>
      </c>
      <c r="F58" s="360"/>
      <c r="G58" s="360"/>
      <c r="H58" s="360"/>
      <c r="I58" s="361"/>
      <c r="J58" s="362" t="s">
        <v>8</v>
      </c>
      <c r="K58" s="362"/>
      <c r="L58" s="362"/>
      <c r="M58" s="362"/>
      <c r="N58" s="356" t="s">
        <v>52</v>
      </c>
      <c r="O58" s="356"/>
      <c r="P58" s="356"/>
      <c r="Q58" s="356"/>
      <c r="R58" s="363" t="s">
        <v>27</v>
      </c>
      <c r="S58" s="363"/>
      <c r="T58" s="363"/>
      <c r="U58" s="356" t="s">
        <v>9</v>
      </c>
      <c r="V58" s="356"/>
      <c r="W58" s="356" t="s">
        <v>10</v>
      </c>
      <c r="X58" s="356"/>
      <c r="Y58" s="356" t="s">
        <v>11</v>
      </c>
      <c r="Z58" s="357"/>
    </row>
    <row r="59" spans="1:26" ht="15.95" customHeight="1" x14ac:dyDescent="0.25">
      <c r="A59" s="353"/>
      <c r="B59" s="49"/>
      <c r="C59" s="49"/>
      <c r="D59" s="354"/>
      <c r="E59" s="47" t="s">
        <v>74</v>
      </c>
      <c r="F59" s="343"/>
      <c r="G59" s="343"/>
      <c r="H59" s="343"/>
      <c r="I59" s="343"/>
      <c r="J59" s="172" t="s">
        <v>64</v>
      </c>
      <c r="K59" s="172"/>
      <c r="L59" s="172"/>
      <c r="M59" s="172"/>
      <c r="N59" s="49" t="s">
        <v>69</v>
      </c>
      <c r="O59" s="49"/>
      <c r="P59" s="49"/>
      <c r="Q59" s="49"/>
      <c r="R59" s="182">
        <f>$AA$1*5</f>
        <v>0</v>
      </c>
      <c r="S59" s="182"/>
      <c r="T59" s="182"/>
      <c r="U59" s="49">
        <v>1</v>
      </c>
      <c r="V59" s="49"/>
      <c r="W59" s="50">
        <v>2.5</v>
      </c>
      <c r="X59" s="50"/>
      <c r="Y59" s="51">
        <v>6.0000000000000001E-3</v>
      </c>
      <c r="Z59" s="52"/>
    </row>
    <row r="60" spans="1:26" ht="15.95" customHeight="1" x14ac:dyDescent="0.25">
      <c r="A60" s="288"/>
      <c r="B60" s="57"/>
      <c r="C60" s="57"/>
      <c r="D60" s="349"/>
      <c r="E60" s="55"/>
      <c r="F60" s="344"/>
      <c r="G60" s="344"/>
      <c r="H60" s="344"/>
      <c r="I60" s="344"/>
      <c r="J60" s="171" t="s">
        <v>65</v>
      </c>
      <c r="K60" s="171"/>
      <c r="L60" s="171"/>
      <c r="M60" s="171"/>
      <c r="N60" s="57" t="s">
        <v>34</v>
      </c>
      <c r="O60" s="57"/>
      <c r="P60" s="57"/>
      <c r="Q60" s="57"/>
      <c r="R60" s="181">
        <f>$AA$1*6</f>
        <v>0</v>
      </c>
      <c r="S60" s="181"/>
      <c r="T60" s="181"/>
      <c r="U60" s="57">
        <v>1</v>
      </c>
      <c r="V60" s="57"/>
      <c r="W60" s="58">
        <v>4</v>
      </c>
      <c r="X60" s="58"/>
      <c r="Y60" s="59">
        <v>8.0000000000000002E-3</v>
      </c>
      <c r="Z60" s="60"/>
    </row>
    <row r="61" spans="1:26" ht="15.95" customHeight="1" x14ac:dyDescent="0.25">
      <c r="A61" s="288"/>
      <c r="B61" s="57"/>
      <c r="C61" s="57"/>
      <c r="D61" s="349"/>
      <c r="E61" s="55"/>
      <c r="F61" s="344"/>
      <c r="G61" s="344"/>
      <c r="H61" s="344"/>
      <c r="I61" s="344"/>
      <c r="J61" s="171" t="s">
        <v>66</v>
      </c>
      <c r="K61" s="171"/>
      <c r="L61" s="171"/>
      <c r="M61" s="171"/>
      <c r="N61" s="57" t="s">
        <v>36</v>
      </c>
      <c r="O61" s="57"/>
      <c r="P61" s="57"/>
      <c r="Q61" s="57"/>
      <c r="R61" s="181">
        <f>$AA$1*7</f>
        <v>0</v>
      </c>
      <c r="S61" s="181"/>
      <c r="T61" s="181"/>
      <c r="U61" s="57">
        <v>1</v>
      </c>
      <c r="V61" s="57"/>
      <c r="W61" s="58">
        <v>5</v>
      </c>
      <c r="X61" s="58"/>
      <c r="Y61" s="59">
        <v>8.9999999999999993E-3</v>
      </c>
      <c r="Z61" s="60"/>
    </row>
    <row r="62" spans="1:26" ht="15.95" customHeight="1" x14ac:dyDescent="0.25">
      <c r="A62" s="288"/>
      <c r="B62" s="57"/>
      <c r="C62" s="57"/>
      <c r="D62" s="349"/>
      <c r="E62" s="55"/>
      <c r="F62" s="344"/>
      <c r="G62" s="344"/>
      <c r="H62" s="344"/>
      <c r="I62" s="344"/>
      <c r="J62" s="171" t="s">
        <v>67</v>
      </c>
      <c r="K62" s="171"/>
      <c r="L62" s="171"/>
      <c r="M62" s="171"/>
      <c r="N62" s="57" t="s">
        <v>38</v>
      </c>
      <c r="O62" s="57"/>
      <c r="P62" s="57"/>
      <c r="Q62" s="57"/>
      <c r="R62" s="181">
        <f>$AA$1*8</f>
        <v>0</v>
      </c>
      <c r="S62" s="181"/>
      <c r="T62" s="181"/>
      <c r="U62" s="57">
        <v>1</v>
      </c>
      <c r="V62" s="57"/>
      <c r="W62" s="58">
        <v>6</v>
      </c>
      <c r="X62" s="58"/>
      <c r="Y62" s="59">
        <v>0.01</v>
      </c>
      <c r="Z62" s="60"/>
    </row>
    <row r="63" spans="1:26" ht="15.95" customHeight="1" x14ac:dyDescent="0.25">
      <c r="A63" s="350"/>
      <c r="B63" s="41"/>
      <c r="C63" s="41"/>
      <c r="D63" s="351"/>
      <c r="E63" s="39"/>
      <c r="F63" s="345"/>
      <c r="G63" s="345"/>
      <c r="H63" s="345"/>
      <c r="I63" s="345"/>
      <c r="J63" s="170" t="s">
        <v>68</v>
      </c>
      <c r="K63" s="170"/>
      <c r="L63" s="170"/>
      <c r="M63" s="170"/>
      <c r="N63" s="41" t="s">
        <v>70</v>
      </c>
      <c r="O63" s="41"/>
      <c r="P63" s="41"/>
      <c r="Q63" s="41"/>
      <c r="R63" s="180">
        <f>$AA$1*9</f>
        <v>0</v>
      </c>
      <c r="S63" s="180"/>
      <c r="T63" s="180"/>
      <c r="U63" s="41">
        <v>1</v>
      </c>
      <c r="V63" s="41"/>
      <c r="W63" s="42">
        <v>7</v>
      </c>
      <c r="X63" s="42"/>
      <c r="Y63" s="43">
        <v>1.0999999999999999E-2</v>
      </c>
      <c r="Z63" s="44"/>
    </row>
    <row r="64" spans="1:26" ht="15.95" customHeight="1" x14ac:dyDescent="0.25">
      <c r="A64" s="353"/>
      <c r="B64" s="49"/>
      <c r="C64" s="49"/>
      <c r="D64" s="354"/>
      <c r="E64" s="47" t="s">
        <v>75</v>
      </c>
      <c r="F64" s="343"/>
      <c r="G64" s="343"/>
      <c r="H64" s="343"/>
      <c r="I64" s="343"/>
      <c r="J64" s="172" t="s">
        <v>71</v>
      </c>
      <c r="K64" s="172"/>
      <c r="L64" s="172"/>
      <c r="M64" s="172"/>
      <c r="N64" s="49" t="s">
        <v>72</v>
      </c>
      <c r="O64" s="49"/>
      <c r="P64" s="49"/>
      <c r="Q64" s="49"/>
      <c r="R64" s="182">
        <f>$AA$1*45</f>
        <v>0</v>
      </c>
      <c r="S64" s="182"/>
      <c r="T64" s="182"/>
      <c r="U64" s="49">
        <v>2</v>
      </c>
      <c r="V64" s="49"/>
      <c r="W64" s="50">
        <v>26</v>
      </c>
      <c r="X64" s="50"/>
      <c r="Y64" s="51">
        <v>7.0000000000000007E-2</v>
      </c>
      <c r="Z64" s="52"/>
    </row>
    <row r="65" spans="1:35" ht="15.95" customHeight="1" x14ac:dyDescent="0.25">
      <c r="A65" s="288"/>
      <c r="B65" s="57"/>
      <c r="C65" s="57"/>
      <c r="D65" s="349"/>
      <c r="E65" s="55"/>
      <c r="F65" s="344"/>
      <c r="G65" s="344"/>
      <c r="H65" s="344"/>
      <c r="I65" s="344"/>
      <c r="J65" s="171"/>
      <c r="K65" s="171"/>
      <c r="L65" s="171"/>
      <c r="M65" s="171"/>
      <c r="N65" s="57"/>
      <c r="O65" s="57"/>
      <c r="P65" s="57"/>
      <c r="Q65" s="57"/>
      <c r="R65" s="181"/>
      <c r="S65" s="181"/>
      <c r="T65" s="181"/>
      <c r="U65" s="57"/>
      <c r="V65" s="57"/>
      <c r="W65" s="58"/>
      <c r="X65" s="58"/>
      <c r="Y65" s="59"/>
      <c r="Z65" s="60"/>
    </row>
    <row r="66" spans="1:35" ht="15.95" customHeight="1" x14ac:dyDescent="0.25">
      <c r="A66" s="350"/>
      <c r="B66" s="41"/>
      <c r="C66" s="41"/>
      <c r="D66" s="351"/>
      <c r="E66" s="39"/>
      <c r="F66" s="345"/>
      <c r="G66" s="345"/>
      <c r="H66" s="345"/>
      <c r="I66" s="345"/>
      <c r="J66" s="170"/>
      <c r="K66" s="170"/>
      <c r="L66" s="170"/>
      <c r="M66" s="170"/>
      <c r="N66" s="41"/>
      <c r="O66" s="41"/>
      <c r="P66" s="41"/>
      <c r="Q66" s="41"/>
      <c r="R66" s="180"/>
      <c r="S66" s="180"/>
      <c r="T66" s="180"/>
      <c r="U66" s="41"/>
      <c r="V66" s="41"/>
      <c r="W66" s="42"/>
      <c r="X66" s="42"/>
      <c r="Y66" s="43"/>
      <c r="Z66" s="44"/>
    </row>
    <row r="67" spans="1:35" ht="15.95" customHeight="1" x14ac:dyDescent="0.25">
      <c r="A67" s="370"/>
      <c r="B67" s="371"/>
      <c r="C67" s="371"/>
      <c r="D67" s="372"/>
      <c r="E67" s="47" t="s">
        <v>76</v>
      </c>
      <c r="F67" s="343"/>
      <c r="G67" s="343"/>
      <c r="H67" s="343"/>
      <c r="I67" s="343"/>
      <c r="J67" s="172" t="s">
        <v>73</v>
      </c>
      <c r="K67" s="172"/>
      <c r="L67" s="172"/>
      <c r="M67" s="172"/>
      <c r="N67" s="49" t="s">
        <v>72</v>
      </c>
      <c r="O67" s="49"/>
      <c r="P67" s="49"/>
      <c r="Q67" s="49"/>
      <c r="R67" s="182">
        <f>$AA$1*42</f>
        <v>0</v>
      </c>
      <c r="S67" s="182"/>
      <c r="T67" s="182"/>
      <c r="U67" s="49">
        <v>2</v>
      </c>
      <c r="V67" s="49"/>
      <c r="W67" s="50">
        <v>25</v>
      </c>
      <c r="X67" s="50"/>
      <c r="Y67" s="51">
        <v>6.5000000000000002E-2</v>
      </c>
      <c r="Z67" s="52"/>
    </row>
    <row r="68" spans="1:35" ht="15.95" customHeight="1" x14ac:dyDescent="0.25">
      <c r="A68" s="373"/>
      <c r="B68" s="374"/>
      <c r="C68" s="374"/>
      <c r="D68" s="375"/>
      <c r="E68" s="55"/>
      <c r="F68" s="344"/>
      <c r="G68" s="344"/>
      <c r="H68" s="344"/>
      <c r="I68" s="344"/>
      <c r="J68" s="171"/>
      <c r="K68" s="171"/>
      <c r="L68" s="171"/>
      <c r="M68" s="171"/>
      <c r="N68" s="57"/>
      <c r="O68" s="57"/>
      <c r="P68" s="57"/>
      <c r="Q68" s="57"/>
      <c r="R68" s="181"/>
      <c r="S68" s="181"/>
      <c r="T68" s="181"/>
      <c r="U68" s="57"/>
      <c r="V68" s="57"/>
      <c r="W68" s="58"/>
      <c r="X68" s="58"/>
      <c r="Y68" s="59"/>
      <c r="Z68" s="60"/>
    </row>
    <row r="69" spans="1:35" ht="15.95" customHeight="1" x14ac:dyDescent="0.25">
      <c r="A69" s="376"/>
      <c r="B69" s="377"/>
      <c r="C69" s="377"/>
      <c r="D69" s="378"/>
      <c r="E69" s="39"/>
      <c r="F69" s="345"/>
      <c r="G69" s="345"/>
      <c r="H69" s="345"/>
      <c r="I69" s="345"/>
      <c r="J69" s="170"/>
      <c r="K69" s="170"/>
      <c r="L69" s="170"/>
      <c r="M69" s="170"/>
      <c r="N69" s="41"/>
      <c r="O69" s="41"/>
      <c r="P69" s="41"/>
      <c r="Q69" s="41"/>
      <c r="R69" s="180"/>
      <c r="S69" s="180"/>
      <c r="T69" s="180"/>
      <c r="U69" s="41"/>
      <c r="V69" s="41"/>
      <c r="W69" s="42"/>
      <c r="X69" s="42"/>
      <c r="Y69" s="43"/>
      <c r="Z69" s="44"/>
    </row>
    <row r="70" spans="1:35" ht="15.95" customHeight="1" x14ac:dyDescent="0.25">
      <c r="A70" s="370"/>
      <c r="B70" s="371"/>
      <c r="C70" s="371"/>
      <c r="D70" s="372"/>
      <c r="E70" s="415" t="s">
        <v>81</v>
      </c>
      <c r="F70" s="392"/>
      <c r="G70" s="392"/>
      <c r="H70" s="392"/>
      <c r="I70" s="392"/>
      <c r="J70" s="172" t="s">
        <v>77</v>
      </c>
      <c r="K70" s="172"/>
      <c r="L70" s="172"/>
      <c r="M70" s="172"/>
      <c r="N70" s="49" t="s">
        <v>78</v>
      </c>
      <c r="O70" s="49"/>
      <c r="P70" s="49"/>
      <c r="Q70" s="49"/>
      <c r="R70" s="182">
        <f>$AA$1*46</f>
        <v>0</v>
      </c>
      <c r="S70" s="182"/>
      <c r="T70" s="182"/>
      <c r="U70" s="49">
        <v>1</v>
      </c>
      <c r="V70" s="49"/>
      <c r="W70" s="50">
        <v>23</v>
      </c>
      <c r="X70" s="50"/>
      <c r="Y70" s="51">
        <v>5.5E-2</v>
      </c>
      <c r="Z70" s="52"/>
      <c r="AB70" s="8"/>
      <c r="AC70" s="8"/>
      <c r="AD70" s="8"/>
      <c r="AE70" s="8"/>
      <c r="AF70" s="8"/>
      <c r="AG70" s="8"/>
      <c r="AH70" s="8"/>
      <c r="AI70" s="8"/>
    </row>
    <row r="71" spans="1:35" ht="15.95" customHeight="1" x14ac:dyDescent="0.25">
      <c r="A71" s="373"/>
      <c r="B71" s="374"/>
      <c r="C71" s="374"/>
      <c r="D71" s="375"/>
      <c r="E71" s="416"/>
      <c r="F71" s="380"/>
      <c r="G71" s="380"/>
      <c r="H71" s="380"/>
      <c r="I71" s="380"/>
      <c r="J71" s="171"/>
      <c r="K71" s="171"/>
      <c r="L71" s="171"/>
      <c r="M71" s="171"/>
      <c r="N71" s="57"/>
      <c r="O71" s="57"/>
      <c r="P71" s="57"/>
      <c r="Q71" s="57"/>
      <c r="R71" s="181"/>
      <c r="S71" s="181"/>
      <c r="T71" s="181"/>
      <c r="U71" s="57"/>
      <c r="V71" s="57"/>
      <c r="W71" s="58"/>
      <c r="X71" s="58"/>
      <c r="Y71" s="59"/>
      <c r="Z71" s="60"/>
      <c r="AB71" s="8"/>
      <c r="AC71" s="8"/>
      <c r="AD71" s="8"/>
      <c r="AE71" s="8"/>
      <c r="AF71" s="8"/>
      <c r="AG71" s="8"/>
      <c r="AH71" s="8"/>
      <c r="AI71" s="8"/>
    </row>
    <row r="72" spans="1:35" ht="15.95" customHeight="1" x14ac:dyDescent="0.25">
      <c r="A72" s="408"/>
      <c r="B72" s="409"/>
      <c r="C72" s="409"/>
      <c r="D72" s="410"/>
      <c r="E72" s="417"/>
      <c r="F72" s="418"/>
      <c r="G72" s="418"/>
      <c r="H72" s="418"/>
      <c r="I72" s="418"/>
      <c r="J72" s="407"/>
      <c r="K72" s="407"/>
      <c r="L72" s="407"/>
      <c r="M72" s="407"/>
      <c r="N72" s="405"/>
      <c r="O72" s="405"/>
      <c r="P72" s="405"/>
      <c r="Q72" s="405"/>
      <c r="R72" s="406"/>
      <c r="S72" s="406"/>
      <c r="T72" s="406"/>
      <c r="U72" s="405"/>
      <c r="V72" s="405"/>
      <c r="W72" s="404"/>
      <c r="X72" s="404"/>
      <c r="Y72" s="402"/>
      <c r="Z72" s="403"/>
      <c r="AB72" s="8"/>
      <c r="AC72" s="8"/>
      <c r="AD72" s="8"/>
      <c r="AE72" s="8"/>
      <c r="AI72" s="8"/>
    </row>
    <row r="73" spans="1:35" ht="15.95" customHeight="1" x14ac:dyDescent="0.25">
      <c r="A73" s="370"/>
      <c r="B73" s="371"/>
      <c r="C73" s="371"/>
      <c r="D73" s="372"/>
      <c r="E73" s="415" t="s">
        <v>82</v>
      </c>
      <c r="F73" s="392"/>
      <c r="G73" s="392"/>
      <c r="H73" s="392"/>
      <c r="I73" s="392"/>
      <c r="J73" s="172" t="s">
        <v>79</v>
      </c>
      <c r="K73" s="172"/>
      <c r="L73" s="172"/>
      <c r="M73" s="172"/>
      <c r="N73" s="49" t="s">
        <v>80</v>
      </c>
      <c r="O73" s="49"/>
      <c r="P73" s="49"/>
      <c r="Q73" s="49"/>
      <c r="R73" s="182">
        <f>$AA$1*16</f>
        <v>0</v>
      </c>
      <c r="S73" s="182"/>
      <c r="T73" s="182"/>
      <c r="U73" s="49">
        <v>1</v>
      </c>
      <c r="V73" s="49"/>
      <c r="W73" s="50">
        <v>10</v>
      </c>
      <c r="X73" s="50"/>
      <c r="Y73" s="51">
        <v>3.2000000000000001E-2</v>
      </c>
      <c r="Z73" s="52"/>
      <c r="AB73" s="8"/>
      <c r="AC73" s="8"/>
      <c r="AD73" s="8"/>
      <c r="AE73" s="8"/>
      <c r="AI73" s="8"/>
    </row>
    <row r="74" spans="1:35" ht="15.95" customHeight="1" x14ac:dyDescent="0.25">
      <c r="A74" s="373"/>
      <c r="B74" s="374"/>
      <c r="C74" s="374"/>
      <c r="D74" s="375"/>
      <c r="E74" s="416"/>
      <c r="F74" s="380"/>
      <c r="G74" s="380"/>
      <c r="H74" s="380"/>
      <c r="I74" s="380"/>
      <c r="J74" s="171"/>
      <c r="K74" s="171"/>
      <c r="L74" s="171"/>
      <c r="M74" s="171"/>
      <c r="N74" s="57"/>
      <c r="O74" s="57"/>
      <c r="P74" s="57"/>
      <c r="Q74" s="57"/>
      <c r="R74" s="181"/>
      <c r="S74" s="181"/>
      <c r="T74" s="181"/>
      <c r="U74" s="57"/>
      <c r="V74" s="57"/>
      <c r="W74" s="58"/>
      <c r="X74" s="58"/>
      <c r="Y74" s="59"/>
      <c r="Z74" s="60"/>
      <c r="AB74" s="8"/>
      <c r="AC74" s="8"/>
      <c r="AD74" s="8"/>
      <c r="AE74" s="8"/>
      <c r="AI74" s="8"/>
    </row>
    <row r="75" spans="1:35" ht="15.95" customHeight="1" x14ac:dyDescent="0.25">
      <c r="A75" s="376"/>
      <c r="B75" s="377"/>
      <c r="C75" s="377"/>
      <c r="D75" s="378"/>
      <c r="E75" s="419"/>
      <c r="F75" s="382"/>
      <c r="G75" s="382"/>
      <c r="H75" s="382"/>
      <c r="I75" s="382"/>
      <c r="J75" s="170"/>
      <c r="K75" s="170"/>
      <c r="L75" s="170"/>
      <c r="M75" s="170"/>
      <c r="N75" s="41"/>
      <c r="O75" s="41"/>
      <c r="P75" s="41"/>
      <c r="Q75" s="41"/>
      <c r="R75" s="180"/>
      <c r="S75" s="180"/>
      <c r="T75" s="180"/>
      <c r="U75" s="41"/>
      <c r="V75" s="41"/>
      <c r="W75" s="42"/>
      <c r="X75" s="42"/>
      <c r="Y75" s="43"/>
      <c r="Z75" s="44"/>
      <c r="AB75" s="8"/>
      <c r="AC75" s="8"/>
      <c r="AD75" s="8"/>
      <c r="AE75" s="8"/>
      <c r="AI75" s="8"/>
    </row>
    <row r="76" spans="1:35" ht="15.95" customHeight="1" x14ac:dyDescent="0.25">
      <c r="A76" s="370"/>
      <c r="B76" s="371"/>
      <c r="C76" s="371"/>
      <c r="D76" s="372"/>
      <c r="E76" s="47" t="s">
        <v>83</v>
      </c>
      <c r="F76" s="343"/>
      <c r="G76" s="343"/>
      <c r="H76" s="343"/>
      <c r="I76" s="343"/>
      <c r="J76" s="172" t="s">
        <v>84</v>
      </c>
      <c r="K76" s="172"/>
      <c r="L76" s="172"/>
      <c r="M76" s="172"/>
      <c r="N76" s="49" t="s">
        <v>85</v>
      </c>
      <c r="O76" s="49"/>
      <c r="P76" s="49"/>
      <c r="Q76" s="49"/>
      <c r="R76" s="182">
        <f>$AA$1*43</f>
        <v>0</v>
      </c>
      <c r="S76" s="182"/>
      <c r="T76" s="182"/>
      <c r="U76" s="49">
        <v>2</v>
      </c>
      <c r="V76" s="49"/>
      <c r="W76" s="50">
        <v>22</v>
      </c>
      <c r="X76" s="50"/>
      <c r="Y76" s="49">
        <v>4.3999999999999997E-2</v>
      </c>
      <c r="Z76" s="400"/>
      <c r="AA76" s="8"/>
      <c r="AB76" s="8"/>
      <c r="AC76" s="8"/>
      <c r="AD76" s="8"/>
      <c r="AE76" s="8"/>
      <c r="AI76" s="8"/>
    </row>
    <row r="77" spans="1:35" ht="15.95" customHeight="1" x14ac:dyDescent="0.25">
      <c r="A77" s="421"/>
      <c r="B77" s="422"/>
      <c r="C77" s="422"/>
      <c r="D77" s="423"/>
      <c r="E77" s="411"/>
      <c r="F77" s="412"/>
      <c r="G77" s="412"/>
      <c r="H77" s="412"/>
      <c r="I77" s="412"/>
      <c r="J77" s="352"/>
      <c r="K77" s="352"/>
      <c r="L77" s="352"/>
      <c r="M77" s="352"/>
      <c r="N77" s="347"/>
      <c r="O77" s="347"/>
      <c r="P77" s="347"/>
      <c r="Q77" s="347"/>
      <c r="R77" s="342"/>
      <c r="S77" s="342"/>
      <c r="T77" s="342"/>
      <c r="U77" s="347"/>
      <c r="V77" s="347"/>
      <c r="W77" s="341"/>
      <c r="X77" s="341"/>
      <c r="Y77" s="347"/>
      <c r="Z77" s="425"/>
      <c r="AA77" s="8"/>
      <c r="AB77" s="8"/>
      <c r="AC77" s="8"/>
      <c r="AD77" s="8"/>
      <c r="AE77" s="8"/>
      <c r="AI77" s="8"/>
    </row>
    <row r="78" spans="1:35" ht="15.95" customHeight="1" x14ac:dyDescent="0.25">
      <c r="A78" s="373"/>
      <c r="B78" s="374"/>
      <c r="C78" s="374"/>
      <c r="D78" s="375"/>
      <c r="E78" s="55"/>
      <c r="F78" s="344"/>
      <c r="G78" s="344"/>
      <c r="H78" s="344"/>
      <c r="I78" s="344"/>
      <c r="J78" s="171"/>
      <c r="K78" s="171"/>
      <c r="L78" s="171"/>
      <c r="M78" s="171"/>
      <c r="N78" s="57"/>
      <c r="O78" s="57"/>
      <c r="P78" s="57"/>
      <c r="Q78" s="57"/>
      <c r="R78" s="181"/>
      <c r="S78" s="181"/>
      <c r="T78" s="181"/>
      <c r="U78" s="57"/>
      <c r="V78" s="57"/>
      <c r="W78" s="58"/>
      <c r="X78" s="58"/>
      <c r="Y78" s="57"/>
      <c r="Z78" s="289"/>
      <c r="AB78" s="8"/>
      <c r="AC78" s="8"/>
      <c r="AD78" s="8"/>
      <c r="AE78" s="8"/>
      <c r="AI78" s="8"/>
    </row>
    <row r="79" spans="1:35" ht="15.95" customHeight="1" x14ac:dyDescent="0.25">
      <c r="A79" s="373"/>
      <c r="B79" s="374"/>
      <c r="C79" s="374"/>
      <c r="D79" s="375"/>
      <c r="E79" s="55"/>
      <c r="F79" s="344"/>
      <c r="G79" s="344"/>
      <c r="H79" s="344"/>
      <c r="I79" s="344"/>
      <c r="J79" s="171" t="s">
        <v>86</v>
      </c>
      <c r="K79" s="171"/>
      <c r="L79" s="171"/>
      <c r="M79" s="171"/>
      <c r="N79" s="57" t="s">
        <v>87</v>
      </c>
      <c r="O79" s="57"/>
      <c r="P79" s="57"/>
      <c r="Q79" s="57"/>
      <c r="R79" s="181">
        <f>$AA$1*45</f>
        <v>0</v>
      </c>
      <c r="S79" s="181"/>
      <c r="T79" s="181"/>
      <c r="U79" s="57">
        <v>2</v>
      </c>
      <c r="V79" s="57"/>
      <c r="W79" s="58">
        <v>25</v>
      </c>
      <c r="X79" s="58"/>
      <c r="Y79" s="57">
        <v>5.1999999999999998E-2</v>
      </c>
      <c r="Z79" s="289"/>
      <c r="AB79" s="8"/>
      <c r="AC79" s="8"/>
      <c r="AD79" s="8"/>
      <c r="AE79" s="8"/>
      <c r="AI79" s="8"/>
    </row>
    <row r="80" spans="1:35" ht="15.95" customHeight="1" x14ac:dyDescent="0.25">
      <c r="A80" s="408"/>
      <c r="B80" s="409"/>
      <c r="C80" s="409"/>
      <c r="D80" s="410"/>
      <c r="E80" s="413"/>
      <c r="F80" s="414"/>
      <c r="G80" s="414"/>
      <c r="H80" s="414"/>
      <c r="I80" s="414"/>
      <c r="J80" s="407"/>
      <c r="K80" s="407"/>
      <c r="L80" s="407"/>
      <c r="M80" s="407"/>
      <c r="N80" s="405"/>
      <c r="O80" s="405"/>
      <c r="P80" s="405"/>
      <c r="Q80" s="405"/>
      <c r="R80" s="406"/>
      <c r="S80" s="406"/>
      <c r="T80" s="406"/>
      <c r="U80" s="405"/>
      <c r="V80" s="405"/>
      <c r="W80" s="404"/>
      <c r="X80" s="404"/>
      <c r="Y80" s="405"/>
      <c r="Z80" s="424"/>
      <c r="AB80" s="8"/>
      <c r="AC80" s="8"/>
      <c r="AD80" s="8"/>
      <c r="AE80" s="8"/>
      <c r="AI80" s="8"/>
    </row>
    <row r="81" spans="1:75" ht="15.95" customHeight="1" x14ac:dyDescent="0.25">
      <c r="A81" s="376"/>
      <c r="B81" s="377"/>
      <c r="C81" s="377"/>
      <c r="D81" s="378"/>
      <c r="E81" s="39"/>
      <c r="F81" s="345"/>
      <c r="G81" s="345"/>
      <c r="H81" s="345"/>
      <c r="I81" s="345"/>
      <c r="J81" s="170"/>
      <c r="K81" s="170"/>
      <c r="L81" s="170"/>
      <c r="M81" s="170"/>
      <c r="N81" s="41"/>
      <c r="O81" s="41"/>
      <c r="P81" s="41"/>
      <c r="Q81" s="41"/>
      <c r="R81" s="180"/>
      <c r="S81" s="180"/>
      <c r="T81" s="180"/>
      <c r="U81" s="41"/>
      <c r="V81" s="41"/>
      <c r="W81" s="42"/>
      <c r="X81" s="42"/>
      <c r="Y81" s="41"/>
      <c r="Z81" s="399"/>
      <c r="AA81" s="8"/>
      <c r="AB81" s="8"/>
      <c r="AC81" s="8"/>
      <c r="AD81" s="8"/>
      <c r="AE81" s="8"/>
      <c r="AF81" s="8"/>
      <c r="AG81" s="8"/>
      <c r="AH81" s="8"/>
      <c r="AI81" s="8"/>
    </row>
    <row r="82" spans="1:75" ht="15.95" customHeight="1" x14ac:dyDescent="0.25">
      <c r="A82" s="370"/>
      <c r="B82" s="371"/>
      <c r="C82" s="371"/>
      <c r="D82" s="372"/>
      <c r="E82" s="47" t="s">
        <v>89</v>
      </c>
      <c r="F82" s="343"/>
      <c r="G82" s="343"/>
      <c r="H82" s="343"/>
      <c r="I82" s="343"/>
      <c r="J82" s="172" t="s">
        <v>88</v>
      </c>
      <c r="K82" s="172"/>
      <c r="L82" s="172"/>
      <c r="M82" s="172"/>
      <c r="N82" s="49" t="s">
        <v>85</v>
      </c>
      <c r="O82" s="49"/>
      <c r="P82" s="49"/>
      <c r="Q82" s="49"/>
      <c r="R82" s="182">
        <f>$AA$1*38</f>
        <v>0</v>
      </c>
      <c r="S82" s="182"/>
      <c r="T82" s="182"/>
      <c r="U82" s="49">
        <v>2</v>
      </c>
      <c r="V82" s="49"/>
      <c r="W82" s="50">
        <v>21</v>
      </c>
      <c r="X82" s="50"/>
      <c r="Y82" s="49">
        <v>4.3999999999999997E-2</v>
      </c>
      <c r="Z82" s="400"/>
    </row>
    <row r="83" spans="1:75" ht="15.95" customHeight="1" x14ac:dyDescent="0.25">
      <c r="A83" s="373"/>
      <c r="B83" s="374"/>
      <c r="C83" s="374"/>
      <c r="D83" s="375"/>
      <c r="E83" s="55"/>
      <c r="F83" s="344"/>
      <c r="G83" s="344"/>
      <c r="H83" s="344"/>
      <c r="I83" s="344"/>
      <c r="J83" s="171"/>
      <c r="K83" s="171"/>
      <c r="L83" s="171"/>
      <c r="M83" s="171"/>
      <c r="N83" s="57"/>
      <c r="O83" s="57"/>
      <c r="P83" s="57"/>
      <c r="Q83" s="57"/>
      <c r="R83" s="181"/>
      <c r="S83" s="181"/>
      <c r="T83" s="181"/>
      <c r="U83" s="57"/>
      <c r="V83" s="57"/>
      <c r="W83" s="58"/>
      <c r="X83" s="58"/>
      <c r="Y83" s="57"/>
      <c r="Z83" s="289"/>
    </row>
    <row r="84" spans="1:75" ht="15.95" customHeight="1" x14ac:dyDescent="0.25">
      <c r="A84" s="376"/>
      <c r="B84" s="377"/>
      <c r="C84" s="377"/>
      <c r="D84" s="378"/>
      <c r="E84" s="39"/>
      <c r="F84" s="345"/>
      <c r="G84" s="345"/>
      <c r="H84" s="345"/>
      <c r="I84" s="345"/>
      <c r="J84" s="170"/>
      <c r="K84" s="170"/>
      <c r="L84" s="170"/>
      <c r="M84" s="170"/>
      <c r="N84" s="41"/>
      <c r="O84" s="41"/>
      <c r="P84" s="41"/>
      <c r="Q84" s="41"/>
      <c r="R84" s="180"/>
      <c r="S84" s="180"/>
      <c r="T84" s="180"/>
      <c r="U84" s="41"/>
      <c r="V84" s="41"/>
      <c r="W84" s="42"/>
      <c r="X84" s="42"/>
      <c r="Y84" s="41"/>
      <c r="Z84" s="399"/>
    </row>
    <row r="85" spans="1:75" ht="15.95" customHeight="1" x14ac:dyDescent="0.25">
      <c r="A85" s="45" t="s">
        <v>202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7"/>
      <c r="R85" s="48">
        <f>$AA$1*3</f>
        <v>0</v>
      </c>
      <c r="S85" s="48"/>
      <c r="T85" s="48"/>
      <c r="U85" s="49" t="s">
        <v>56</v>
      </c>
      <c r="V85" s="49"/>
      <c r="W85" s="50" t="s">
        <v>56</v>
      </c>
      <c r="X85" s="50"/>
      <c r="Y85" s="51" t="s">
        <v>56</v>
      </c>
      <c r="Z85" s="52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</row>
    <row r="86" spans="1:75" ht="15.95" customHeight="1" x14ac:dyDescent="0.25">
      <c r="A86" s="53" t="s">
        <v>203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5"/>
      <c r="R86" s="56">
        <f>$AA$1*10</f>
        <v>0</v>
      </c>
      <c r="S86" s="56"/>
      <c r="T86" s="56"/>
      <c r="U86" s="57" t="s">
        <v>56</v>
      </c>
      <c r="V86" s="57"/>
      <c r="W86" s="58" t="s">
        <v>56</v>
      </c>
      <c r="X86" s="58"/>
      <c r="Y86" s="59" t="s">
        <v>56</v>
      </c>
      <c r="Z86" s="60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</row>
    <row r="87" spans="1:75" ht="15.95" customHeight="1" x14ac:dyDescent="0.25">
      <c r="A87" s="37" t="s">
        <v>204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9"/>
      <c r="R87" s="40">
        <f>$AA$1*12</f>
        <v>0</v>
      </c>
      <c r="S87" s="40"/>
      <c r="T87" s="40"/>
      <c r="U87" s="41" t="s">
        <v>56</v>
      </c>
      <c r="V87" s="41"/>
      <c r="W87" s="42" t="s">
        <v>56</v>
      </c>
      <c r="X87" s="42"/>
      <c r="Y87" s="43" t="s">
        <v>56</v>
      </c>
      <c r="Z87" s="44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</row>
    <row r="88" spans="1:75" ht="15.95" customHeight="1" x14ac:dyDescent="0.25">
      <c r="A88" s="355" t="s">
        <v>94</v>
      </c>
      <c r="B88" s="355"/>
      <c r="C88" s="355"/>
      <c r="D88" s="355"/>
      <c r="E88" s="355"/>
      <c r="F88" s="355"/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R88" s="355"/>
      <c r="S88" s="355"/>
      <c r="T88" s="355"/>
      <c r="U88" s="355"/>
      <c r="V88" s="355"/>
      <c r="W88" s="355"/>
      <c r="X88" s="355"/>
      <c r="Y88" s="355"/>
      <c r="Z88" s="355"/>
    </row>
    <row r="89" spans="1:75" ht="15.95" customHeight="1" x14ac:dyDescent="0.25">
      <c r="A89" s="202"/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</row>
    <row r="90" spans="1:75" ht="15.95" customHeight="1" x14ac:dyDescent="0.25">
      <c r="A90" s="420" t="s">
        <v>7</v>
      </c>
      <c r="B90" s="156"/>
      <c r="C90" s="156"/>
      <c r="D90" s="157"/>
      <c r="E90" s="155" t="s">
        <v>12</v>
      </c>
      <c r="F90" s="156"/>
      <c r="G90" s="156"/>
      <c r="H90" s="156"/>
      <c r="I90" s="157"/>
      <c r="J90" s="437" t="s">
        <v>8</v>
      </c>
      <c r="K90" s="438"/>
      <c r="L90" s="438"/>
      <c r="M90" s="439"/>
      <c r="N90" s="155" t="s">
        <v>52</v>
      </c>
      <c r="O90" s="156"/>
      <c r="P90" s="156"/>
      <c r="Q90" s="157"/>
      <c r="R90" s="440" t="s">
        <v>27</v>
      </c>
      <c r="S90" s="441"/>
      <c r="T90" s="442"/>
      <c r="U90" s="155" t="s">
        <v>9</v>
      </c>
      <c r="V90" s="157"/>
      <c r="W90" s="155" t="s">
        <v>10</v>
      </c>
      <c r="X90" s="157"/>
      <c r="Y90" s="155" t="s">
        <v>11</v>
      </c>
      <c r="Z90" s="436"/>
    </row>
    <row r="91" spans="1:75" ht="15.95" customHeight="1" x14ac:dyDescent="0.25">
      <c r="A91" s="426"/>
      <c r="B91" s="427"/>
      <c r="C91" s="427"/>
      <c r="D91" s="428"/>
      <c r="E91" s="415" t="s">
        <v>95</v>
      </c>
      <c r="F91" s="392"/>
      <c r="G91" s="392"/>
      <c r="H91" s="392"/>
      <c r="I91" s="392"/>
      <c r="J91" s="172" t="s">
        <v>90</v>
      </c>
      <c r="K91" s="172"/>
      <c r="L91" s="172"/>
      <c r="M91" s="172"/>
      <c r="N91" s="49" t="s">
        <v>91</v>
      </c>
      <c r="O91" s="49"/>
      <c r="P91" s="49"/>
      <c r="Q91" s="49"/>
      <c r="R91" s="182">
        <f>$AA$1*58</f>
        <v>0</v>
      </c>
      <c r="S91" s="182"/>
      <c r="T91" s="182"/>
      <c r="U91" s="49">
        <v>1</v>
      </c>
      <c r="V91" s="49"/>
      <c r="W91" s="49">
        <v>34</v>
      </c>
      <c r="X91" s="49"/>
      <c r="Y91" s="49">
        <v>0.12</v>
      </c>
      <c r="Z91" s="400"/>
    </row>
    <row r="92" spans="1:75" ht="15.95" customHeight="1" x14ac:dyDescent="0.25">
      <c r="A92" s="429"/>
      <c r="B92" s="430"/>
      <c r="C92" s="430"/>
      <c r="D92" s="431"/>
      <c r="E92" s="416"/>
      <c r="F92" s="380"/>
      <c r="G92" s="380"/>
      <c r="H92" s="380"/>
      <c r="I92" s="380"/>
      <c r="J92" s="171"/>
      <c r="K92" s="171"/>
      <c r="L92" s="171"/>
      <c r="M92" s="171"/>
      <c r="N92" s="57"/>
      <c r="O92" s="57"/>
      <c r="P92" s="57"/>
      <c r="Q92" s="57"/>
      <c r="R92" s="181"/>
      <c r="S92" s="181"/>
      <c r="T92" s="181"/>
      <c r="U92" s="57"/>
      <c r="V92" s="57"/>
      <c r="W92" s="57"/>
      <c r="X92" s="57"/>
      <c r="Y92" s="57"/>
      <c r="Z92" s="289"/>
    </row>
    <row r="93" spans="1:75" ht="15.95" customHeight="1" x14ac:dyDescent="0.25">
      <c r="A93" s="429"/>
      <c r="B93" s="430"/>
      <c r="C93" s="430"/>
      <c r="D93" s="431"/>
      <c r="E93" s="416"/>
      <c r="F93" s="380"/>
      <c r="G93" s="380"/>
      <c r="H93" s="380"/>
      <c r="I93" s="380"/>
      <c r="J93" s="171"/>
      <c r="K93" s="171"/>
      <c r="L93" s="171"/>
      <c r="M93" s="171"/>
      <c r="N93" s="57"/>
      <c r="O93" s="57"/>
      <c r="P93" s="57"/>
      <c r="Q93" s="57"/>
      <c r="R93" s="181"/>
      <c r="S93" s="181"/>
      <c r="T93" s="181"/>
      <c r="U93" s="57"/>
      <c r="V93" s="57"/>
      <c r="W93" s="57"/>
      <c r="X93" s="57"/>
      <c r="Y93" s="57"/>
      <c r="Z93" s="289"/>
    </row>
    <row r="94" spans="1:75" ht="15.95" customHeight="1" x14ac:dyDescent="0.25">
      <c r="A94" s="429"/>
      <c r="B94" s="430"/>
      <c r="C94" s="430"/>
      <c r="D94" s="431"/>
      <c r="E94" s="416" t="s">
        <v>96</v>
      </c>
      <c r="F94" s="380"/>
      <c r="G94" s="380"/>
      <c r="H94" s="380"/>
      <c r="I94" s="380"/>
      <c r="J94" s="171" t="s">
        <v>92</v>
      </c>
      <c r="K94" s="171"/>
      <c r="L94" s="171"/>
      <c r="M94" s="171"/>
      <c r="N94" s="57" t="s">
        <v>93</v>
      </c>
      <c r="O94" s="57"/>
      <c r="P94" s="57"/>
      <c r="Q94" s="57"/>
      <c r="R94" s="181">
        <f>$AA$1*35</f>
        <v>0</v>
      </c>
      <c r="S94" s="181"/>
      <c r="T94" s="181"/>
      <c r="U94" s="57">
        <v>1</v>
      </c>
      <c r="V94" s="57"/>
      <c r="W94" s="57">
        <v>14</v>
      </c>
      <c r="X94" s="57"/>
      <c r="Y94" s="57">
        <v>0.04</v>
      </c>
      <c r="Z94" s="289"/>
    </row>
    <row r="95" spans="1:75" ht="15.95" customHeight="1" x14ac:dyDescent="0.25">
      <c r="A95" s="429"/>
      <c r="B95" s="430"/>
      <c r="C95" s="430"/>
      <c r="D95" s="431"/>
      <c r="E95" s="416"/>
      <c r="F95" s="380"/>
      <c r="G95" s="380"/>
      <c r="H95" s="380"/>
      <c r="I95" s="380"/>
      <c r="J95" s="171"/>
      <c r="K95" s="171"/>
      <c r="L95" s="171"/>
      <c r="M95" s="171"/>
      <c r="N95" s="57"/>
      <c r="O95" s="57"/>
      <c r="P95" s="57"/>
      <c r="Q95" s="57"/>
      <c r="R95" s="181"/>
      <c r="S95" s="181"/>
      <c r="T95" s="181"/>
      <c r="U95" s="57"/>
      <c r="V95" s="57"/>
      <c r="W95" s="57"/>
      <c r="X95" s="57"/>
      <c r="Y95" s="57"/>
      <c r="Z95" s="289"/>
    </row>
    <row r="96" spans="1:75" ht="15.95" customHeight="1" x14ac:dyDescent="0.25">
      <c r="A96" s="432"/>
      <c r="B96" s="433"/>
      <c r="C96" s="433"/>
      <c r="D96" s="434"/>
      <c r="E96" s="419"/>
      <c r="F96" s="382"/>
      <c r="G96" s="382"/>
      <c r="H96" s="382"/>
      <c r="I96" s="382"/>
      <c r="J96" s="170"/>
      <c r="K96" s="170"/>
      <c r="L96" s="170"/>
      <c r="M96" s="170"/>
      <c r="N96" s="41"/>
      <c r="O96" s="41"/>
      <c r="P96" s="41"/>
      <c r="Q96" s="41"/>
      <c r="R96" s="180"/>
      <c r="S96" s="180"/>
      <c r="T96" s="180"/>
      <c r="U96" s="41"/>
      <c r="V96" s="41"/>
      <c r="W96" s="41"/>
      <c r="X96" s="41"/>
      <c r="Y96" s="41"/>
      <c r="Z96" s="399"/>
    </row>
    <row r="99" spans="1:29" ht="15.95" customHeight="1" x14ac:dyDescent="0.25">
      <c r="AC99" s="10"/>
    </row>
    <row r="100" spans="1:29" ht="15.95" customHeight="1" x14ac:dyDescent="0.25">
      <c r="AC100" s="10"/>
    </row>
    <row r="101" spans="1:29" ht="15.95" customHeight="1" x14ac:dyDescent="0.25">
      <c r="AC101" s="10"/>
    </row>
    <row r="102" spans="1:29" ht="15.95" customHeight="1" x14ac:dyDescent="0.25">
      <c r="AC102" s="10"/>
    </row>
    <row r="103" spans="1:29" ht="15.95" customHeight="1" x14ac:dyDescent="0.25">
      <c r="AC103" s="10"/>
    </row>
    <row r="108" spans="1:29" ht="15.95" customHeight="1" x14ac:dyDescent="0.25">
      <c r="A108" s="254" t="s">
        <v>97</v>
      </c>
      <c r="B108" s="254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  <c r="Z108" s="254"/>
    </row>
    <row r="109" spans="1:29" ht="15.95" customHeight="1" x14ac:dyDescent="0.25">
      <c r="A109" s="254"/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</row>
    <row r="110" spans="1:29" ht="15.95" customHeight="1" x14ac:dyDescent="0.25">
      <c r="A110" s="255" t="s">
        <v>63</v>
      </c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</row>
    <row r="111" spans="1:29" ht="15.95" customHeight="1" thickBot="1" x14ac:dyDescent="0.3">
      <c r="A111" s="256"/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56"/>
      <c r="O111" s="256"/>
      <c r="P111" s="256"/>
      <c r="Q111" s="256"/>
      <c r="R111" s="256"/>
      <c r="S111" s="256"/>
      <c r="T111" s="256"/>
      <c r="U111" s="256"/>
      <c r="V111" s="256"/>
      <c r="W111" s="256"/>
      <c r="X111" s="256"/>
      <c r="Y111" s="256"/>
      <c r="Z111" s="256"/>
    </row>
    <row r="112" spans="1:29" ht="15.95" customHeight="1" x14ac:dyDescent="0.25">
      <c r="A112" s="201" t="s">
        <v>135</v>
      </c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</row>
    <row r="113" spans="1:29" ht="15.95" customHeight="1" x14ac:dyDescent="0.25">
      <c r="A113" s="201"/>
      <c r="B113" s="201"/>
      <c r="C113" s="201"/>
      <c r="D113" s="201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1"/>
      <c r="X113" s="201"/>
      <c r="Y113" s="201"/>
      <c r="Z113" s="201"/>
    </row>
    <row r="114" spans="1:29" ht="15.95" customHeight="1" x14ac:dyDescent="0.25">
      <c r="A114" s="245"/>
      <c r="B114" s="246"/>
      <c r="C114" s="246"/>
      <c r="D114" s="247"/>
      <c r="E114" s="245"/>
      <c r="F114" s="246"/>
      <c r="G114" s="246"/>
      <c r="H114" s="246"/>
      <c r="I114" s="301" t="s">
        <v>197</v>
      </c>
      <c r="J114" s="302"/>
      <c r="K114" s="302"/>
      <c r="L114" s="303"/>
      <c r="M114" s="445"/>
      <c r="N114" s="446"/>
      <c r="O114" s="446"/>
      <c r="P114" s="447"/>
      <c r="Q114" s="301" t="s">
        <v>109</v>
      </c>
      <c r="R114" s="302"/>
      <c r="S114" s="302"/>
      <c r="T114" s="303"/>
      <c r="U114" s="276"/>
      <c r="V114" s="277"/>
      <c r="W114" s="277"/>
      <c r="X114" s="278"/>
    </row>
    <row r="115" spans="1:29" ht="15.95" customHeight="1" x14ac:dyDescent="0.25">
      <c r="A115" s="248"/>
      <c r="B115" s="249"/>
      <c r="C115" s="249"/>
      <c r="D115" s="250"/>
      <c r="E115" s="248"/>
      <c r="F115" s="249"/>
      <c r="G115" s="249"/>
      <c r="H115" s="249"/>
      <c r="I115" s="304"/>
      <c r="J115" s="305"/>
      <c r="K115" s="305"/>
      <c r="L115" s="306"/>
      <c r="M115" s="448"/>
      <c r="N115" s="449"/>
      <c r="O115" s="449"/>
      <c r="P115" s="450"/>
      <c r="Q115" s="304"/>
      <c r="R115" s="305"/>
      <c r="S115" s="305"/>
      <c r="T115" s="306"/>
      <c r="U115" s="279"/>
      <c r="V115" s="280"/>
      <c r="W115" s="280"/>
      <c r="X115" s="281"/>
    </row>
    <row r="116" spans="1:29" ht="15.95" customHeight="1" x14ac:dyDescent="0.25">
      <c r="A116" s="248"/>
      <c r="B116" s="249"/>
      <c r="C116" s="249"/>
      <c r="D116" s="250"/>
      <c r="E116" s="248"/>
      <c r="F116" s="249"/>
      <c r="G116" s="249"/>
      <c r="H116" s="249"/>
      <c r="I116" s="304"/>
      <c r="J116" s="305"/>
      <c r="K116" s="305"/>
      <c r="L116" s="306"/>
      <c r="M116" s="448"/>
      <c r="N116" s="449"/>
      <c r="O116" s="449"/>
      <c r="P116" s="450"/>
      <c r="Q116" s="304"/>
      <c r="R116" s="305"/>
      <c r="S116" s="305"/>
      <c r="T116" s="306"/>
      <c r="U116" s="279"/>
      <c r="V116" s="280"/>
      <c r="W116" s="280"/>
      <c r="X116" s="281"/>
    </row>
    <row r="117" spans="1:29" ht="15.95" customHeight="1" x14ac:dyDescent="0.25">
      <c r="A117" s="251"/>
      <c r="B117" s="252"/>
      <c r="C117" s="252"/>
      <c r="D117" s="253"/>
      <c r="E117" s="251"/>
      <c r="F117" s="252"/>
      <c r="G117" s="252"/>
      <c r="H117" s="252"/>
      <c r="I117" s="307"/>
      <c r="J117" s="308"/>
      <c r="K117" s="308"/>
      <c r="L117" s="309"/>
      <c r="M117" s="421"/>
      <c r="N117" s="422"/>
      <c r="O117" s="422"/>
      <c r="P117" s="451"/>
      <c r="Q117" s="307"/>
      <c r="R117" s="308"/>
      <c r="S117" s="308"/>
      <c r="T117" s="309"/>
      <c r="U117" s="282"/>
      <c r="V117" s="283"/>
      <c r="W117" s="283"/>
      <c r="X117" s="284"/>
    </row>
    <row r="118" spans="1:29" ht="15.95" customHeight="1" x14ac:dyDescent="0.25">
      <c r="A118" s="257" t="s">
        <v>99</v>
      </c>
      <c r="B118" s="258"/>
      <c r="C118" s="258"/>
      <c r="D118" s="259"/>
      <c r="E118" s="285" t="s">
        <v>101</v>
      </c>
      <c r="F118" s="286"/>
      <c r="G118" s="286"/>
      <c r="H118" s="443"/>
      <c r="I118" s="285" t="s">
        <v>99</v>
      </c>
      <c r="J118" s="286"/>
      <c r="K118" s="286"/>
      <c r="L118" s="287"/>
      <c r="M118" s="285" t="s">
        <v>98</v>
      </c>
      <c r="N118" s="286"/>
      <c r="O118" s="286"/>
      <c r="P118" s="287"/>
      <c r="Q118" s="285" t="s">
        <v>103</v>
      </c>
      <c r="R118" s="286"/>
      <c r="S118" s="286"/>
      <c r="T118" s="287"/>
      <c r="U118" s="285" t="s">
        <v>120</v>
      </c>
      <c r="V118" s="286"/>
      <c r="W118" s="286"/>
      <c r="X118" s="287"/>
      <c r="Y118" s="4"/>
      <c r="AC118" s="10"/>
    </row>
    <row r="119" spans="1:29" ht="15.95" customHeight="1" x14ac:dyDescent="0.25">
      <c r="A119" s="257"/>
      <c r="B119" s="258"/>
      <c r="C119" s="258"/>
      <c r="D119" s="259"/>
      <c r="E119" s="285" t="s">
        <v>102</v>
      </c>
      <c r="F119" s="286"/>
      <c r="G119" s="286"/>
      <c r="H119" s="443"/>
      <c r="I119" s="336" t="s">
        <v>108</v>
      </c>
      <c r="J119" s="337"/>
      <c r="K119" s="337"/>
      <c r="L119" s="338"/>
      <c r="M119" s="285" t="s">
        <v>104</v>
      </c>
      <c r="N119" s="286"/>
      <c r="O119" s="286"/>
      <c r="P119" s="287"/>
      <c r="Q119" s="285" t="s">
        <v>104</v>
      </c>
      <c r="R119" s="286"/>
      <c r="S119" s="286"/>
      <c r="T119" s="287"/>
      <c r="U119" s="285"/>
      <c r="V119" s="286"/>
      <c r="W119" s="286"/>
      <c r="X119" s="287"/>
      <c r="Y119" s="4"/>
      <c r="AC119" s="10"/>
    </row>
    <row r="120" spans="1:29" ht="15.95" customHeight="1" x14ac:dyDescent="0.25">
      <c r="A120" s="232" t="s">
        <v>100</v>
      </c>
      <c r="B120" s="114"/>
      <c r="C120" s="114"/>
      <c r="D120" s="233"/>
      <c r="E120" s="288" t="s">
        <v>100</v>
      </c>
      <c r="F120" s="57"/>
      <c r="G120" s="57"/>
      <c r="H120" s="349"/>
      <c r="I120" s="288" t="s">
        <v>100</v>
      </c>
      <c r="J120" s="57"/>
      <c r="K120" s="57"/>
      <c r="L120" s="349"/>
      <c r="M120" s="288" t="s">
        <v>100</v>
      </c>
      <c r="N120" s="57"/>
      <c r="O120" s="57"/>
      <c r="P120" s="349"/>
      <c r="Q120" s="288" t="s">
        <v>100</v>
      </c>
      <c r="R120" s="57"/>
      <c r="S120" s="57"/>
      <c r="T120" s="289"/>
      <c r="U120" s="288" t="s">
        <v>125</v>
      </c>
      <c r="V120" s="57"/>
      <c r="W120" s="57"/>
      <c r="X120" s="289"/>
      <c r="Y120" s="4"/>
      <c r="AC120" s="10"/>
    </row>
    <row r="121" spans="1:29" ht="15.95" customHeight="1" x14ac:dyDescent="0.25">
      <c r="A121" s="237">
        <f>$AA$1*40</f>
        <v>0</v>
      </c>
      <c r="B121" s="238"/>
      <c r="C121" s="238"/>
      <c r="D121" s="239"/>
      <c r="E121" s="290">
        <f>$AA$1*54</f>
        <v>0</v>
      </c>
      <c r="F121" s="180"/>
      <c r="G121" s="180"/>
      <c r="H121" s="444"/>
      <c r="I121" s="290">
        <f>$AA$1*90</f>
        <v>0</v>
      </c>
      <c r="J121" s="180"/>
      <c r="K121" s="180"/>
      <c r="L121" s="291"/>
      <c r="M121" s="290">
        <f>$AA$1*65</f>
        <v>0</v>
      </c>
      <c r="N121" s="180"/>
      <c r="O121" s="180"/>
      <c r="P121" s="291"/>
      <c r="Q121" s="290">
        <f>$AA$1*70</f>
        <v>0</v>
      </c>
      <c r="R121" s="180"/>
      <c r="S121" s="180"/>
      <c r="T121" s="291"/>
      <c r="U121" s="290">
        <f>$AA$1*35</f>
        <v>0</v>
      </c>
      <c r="V121" s="180"/>
      <c r="W121" s="180"/>
      <c r="X121" s="291"/>
      <c r="Y121" s="14"/>
    </row>
    <row r="122" spans="1:29" ht="15.95" customHeight="1" x14ac:dyDescent="0.25">
      <c r="A122" s="318"/>
      <c r="B122" s="319"/>
      <c r="C122" s="319"/>
      <c r="D122" s="320"/>
      <c r="E122" s="318"/>
      <c r="F122" s="319"/>
      <c r="G122" s="319"/>
      <c r="H122" s="320"/>
      <c r="I122" s="327" t="s">
        <v>197</v>
      </c>
      <c r="J122" s="328"/>
      <c r="K122" s="328"/>
      <c r="L122" s="329"/>
      <c r="M122" s="318"/>
      <c r="N122" s="319"/>
      <c r="O122" s="319"/>
      <c r="P122" s="320"/>
      <c r="Q122" s="327" t="s">
        <v>110</v>
      </c>
      <c r="R122" s="328"/>
      <c r="S122" s="328"/>
      <c r="T122" s="329"/>
      <c r="U122" s="292"/>
      <c r="V122" s="293"/>
      <c r="W122" s="293"/>
      <c r="X122" s="294"/>
      <c r="Y122" s="4"/>
    </row>
    <row r="123" spans="1:29" ht="15.95" customHeight="1" x14ac:dyDescent="0.25">
      <c r="A123" s="321"/>
      <c r="B123" s="322"/>
      <c r="C123" s="322"/>
      <c r="D123" s="323"/>
      <c r="E123" s="321"/>
      <c r="F123" s="322"/>
      <c r="G123" s="322"/>
      <c r="H123" s="323"/>
      <c r="I123" s="330"/>
      <c r="J123" s="331"/>
      <c r="K123" s="331"/>
      <c r="L123" s="332"/>
      <c r="M123" s="321"/>
      <c r="N123" s="322"/>
      <c r="O123" s="322"/>
      <c r="P123" s="323"/>
      <c r="Q123" s="330"/>
      <c r="R123" s="331"/>
      <c r="S123" s="331"/>
      <c r="T123" s="332"/>
      <c r="U123" s="295"/>
      <c r="V123" s="296"/>
      <c r="W123" s="296"/>
      <c r="X123" s="297"/>
      <c r="Y123" s="4"/>
    </row>
    <row r="124" spans="1:29" ht="15.95" customHeight="1" x14ac:dyDescent="0.25">
      <c r="A124" s="321"/>
      <c r="B124" s="322"/>
      <c r="C124" s="322"/>
      <c r="D124" s="323"/>
      <c r="E124" s="321"/>
      <c r="F124" s="322"/>
      <c r="G124" s="322"/>
      <c r="H124" s="323"/>
      <c r="I124" s="330"/>
      <c r="J124" s="331"/>
      <c r="K124" s="331"/>
      <c r="L124" s="332"/>
      <c r="M124" s="321"/>
      <c r="N124" s="322"/>
      <c r="O124" s="322"/>
      <c r="P124" s="323"/>
      <c r="Q124" s="330"/>
      <c r="R124" s="331"/>
      <c r="S124" s="331"/>
      <c r="T124" s="332"/>
      <c r="U124" s="295"/>
      <c r="V124" s="296"/>
      <c r="W124" s="296"/>
      <c r="X124" s="297"/>
      <c r="Y124" s="4"/>
    </row>
    <row r="125" spans="1:29" ht="15.95" customHeight="1" x14ac:dyDescent="0.25">
      <c r="A125" s="324"/>
      <c r="B125" s="325"/>
      <c r="C125" s="325"/>
      <c r="D125" s="326"/>
      <c r="E125" s="324"/>
      <c r="F125" s="325"/>
      <c r="G125" s="325"/>
      <c r="H125" s="326"/>
      <c r="I125" s="333"/>
      <c r="J125" s="334"/>
      <c r="K125" s="334"/>
      <c r="L125" s="335"/>
      <c r="M125" s="324"/>
      <c r="N125" s="325"/>
      <c r="O125" s="325"/>
      <c r="P125" s="326"/>
      <c r="Q125" s="333"/>
      <c r="R125" s="334"/>
      <c r="S125" s="334"/>
      <c r="T125" s="335"/>
      <c r="U125" s="298"/>
      <c r="V125" s="299"/>
      <c r="W125" s="299"/>
      <c r="X125" s="300"/>
      <c r="Y125" s="4"/>
    </row>
    <row r="126" spans="1:29" ht="15.95" customHeight="1" x14ac:dyDescent="0.25">
      <c r="A126" s="285" t="s">
        <v>106</v>
      </c>
      <c r="B126" s="286"/>
      <c r="C126" s="286"/>
      <c r="D126" s="287"/>
      <c r="E126" s="285" t="s">
        <v>106</v>
      </c>
      <c r="F126" s="286"/>
      <c r="G126" s="286"/>
      <c r="H126" s="287"/>
      <c r="I126" s="285" t="s">
        <v>106</v>
      </c>
      <c r="J126" s="286"/>
      <c r="K126" s="286"/>
      <c r="L126" s="287"/>
      <c r="M126" s="285" t="s">
        <v>106</v>
      </c>
      <c r="N126" s="286"/>
      <c r="O126" s="286"/>
      <c r="P126" s="287"/>
      <c r="Q126" s="285" t="s">
        <v>107</v>
      </c>
      <c r="R126" s="286"/>
      <c r="S126" s="286"/>
      <c r="T126" s="287"/>
      <c r="U126" s="285" t="s">
        <v>124</v>
      </c>
      <c r="V126" s="286"/>
      <c r="W126" s="286"/>
      <c r="X126" s="287"/>
      <c r="Y126" s="4"/>
    </row>
    <row r="127" spans="1:29" ht="15.95" customHeight="1" x14ac:dyDescent="0.25">
      <c r="A127" s="285"/>
      <c r="B127" s="286"/>
      <c r="C127" s="286"/>
      <c r="D127" s="287"/>
      <c r="E127" s="285" t="s">
        <v>102</v>
      </c>
      <c r="F127" s="286"/>
      <c r="G127" s="286"/>
      <c r="H127" s="287"/>
      <c r="I127" s="336" t="s">
        <v>108</v>
      </c>
      <c r="J127" s="337"/>
      <c r="K127" s="337"/>
      <c r="L127" s="338"/>
      <c r="M127" s="285" t="s">
        <v>104</v>
      </c>
      <c r="N127" s="286"/>
      <c r="O127" s="286"/>
      <c r="P127" s="287"/>
      <c r="Q127" s="285" t="s">
        <v>104</v>
      </c>
      <c r="R127" s="286"/>
      <c r="S127" s="286"/>
      <c r="T127" s="287"/>
      <c r="U127" s="285"/>
      <c r="V127" s="286"/>
      <c r="W127" s="286"/>
      <c r="X127" s="287"/>
      <c r="Y127" s="4"/>
    </row>
    <row r="128" spans="1:29" ht="15.95" customHeight="1" x14ac:dyDescent="0.25">
      <c r="A128" s="269" t="s">
        <v>111</v>
      </c>
      <c r="B128" s="89"/>
      <c r="C128" s="89"/>
      <c r="D128" s="270"/>
      <c r="E128" s="269" t="s">
        <v>111</v>
      </c>
      <c r="F128" s="89"/>
      <c r="G128" s="89"/>
      <c r="H128" s="270"/>
      <c r="I128" s="269" t="s">
        <v>111</v>
      </c>
      <c r="J128" s="89"/>
      <c r="K128" s="89"/>
      <c r="L128" s="270"/>
      <c r="M128" s="269" t="s">
        <v>111</v>
      </c>
      <c r="N128" s="89"/>
      <c r="O128" s="89"/>
      <c r="P128" s="270"/>
      <c r="Q128" s="269" t="s">
        <v>111</v>
      </c>
      <c r="R128" s="89"/>
      <c r="S128" s="89"/>
      <c r="T128" s="270"/>
      <c r="U128" s="269" t="s">
        <v>126</v>
      </c>
      <c r="V128" s="89"/>
      <c r="W128" s="89"/>
      <c r="X128" s="270"/>
      <c r="Y128" s="4"/>
    </row>
    <row r="129" spans="1:58" ht="15.95" customHeight="1" x14ac:dyDescent="0.25">
      <c r="A129" s="271">
        <f>$AA$1*67</f>
        <v>0</v>
      </c>
      <c r="B129" s="192"/>
      <c r="C129" s="192"/>
      <c r="D129" s="272"/>
      <c r="E129" s="271">
        <f>$AA$1*81</f>
        <v>0</v>
      </c>
      <c r="F129" s="192"/>
      <c r="G129" s="192"/>
      <c r="H129" s="272"/>
      <c r="I129" s="271">
        <f>$AA$1*117</f>
        <v>0</v>
      </c>
      <c r="J129" s="192"/>
      <c r="K129" s="192"/>
      <c r="L129" s="272"/>
      <c r="M129" s="271">
        <f>$AA$1*92</f>
        <v>0</v>
      </c>
      <c r="N129" s="192"/>
      <c r="O129" s="192"/>
      <c r="P129" s="272"/>
      <c r="Q129" s="271">
        <f>$AA$1*80</f>
        <v>0</v>
      </c>
      <c r="R129" s="192"/>
      <c r="S129" s="192"/>
      <c r="T129" s="272"/>
      <c r="U129" s="271">
        <f>$AA$1*50</f>
        <v>0</v>
      </c>
      <c r="V129" s="192"/>
      <c r="W129" s="192"/>
      <c r="X129" s="272"/>
      <c r="Y129" s="14"/>
    </row>
    <row r="130" spans="1:58" ht="15.95" customHeight="1" x14ac:dyDescent="0.25">
      <c r="A130" s="245"/>
      <c r="B130" s="246"/>
      <c r="C130" s="246"/>
      <c r="D130" s="247"/>
      <c r="E130" s="245"/>
      <c r="F130" s="246"/>
      <c r="G130" s="246"/>
      <c r="H130" s="247"/>
      <c r="I130" s="260" t="s">
        <v>197</v>
      </c>
      <c r="J130" s="261"/>
      <c r="K130" s="261"/>
      <c r="L130" s="262"/>
      <c r="M130" s="245"/>
      <c r="N130" s="246"/>
      <c r="O130" s="246"/>
      <c r="P130" s="247"/>
      <c r="Q130" s="138" t="s">
        <v>110</v>
      </c>
      <c r="R130" s="139"/>
      <c r="S130" s="139"/>
      <c r="T130" s="313"/>
    </row>
    <row r="131" spans="1:58" ht="15.95" customHeight="1" x14ac:dyDescent="0.25">
      <c r="A131" s="248"/>
      <c r="B131" s="249"/>
      <c r="C131" s="249"/>
      <c r="D131" s="250"/>
      <c r="E131" s="248"/>
      <c r="F131" s="249"/>
      <c r="G131" s="249"/>
      <c r="H131" s="250"/>
      <c r="I131" s="263"/>
      <c r="J131" s="264"/>
      <c r="K131" s="264"/>
      <c r="L131" s="265"/>
      <c r="M131" s="248"/>
      <c r="N131" s="249"/>
      <c r="O131" s="249"/>
      <c r="P131" s="250"/>
      <c r="Q131" s="140"/>
      <c r="R131" s="141"/>
      <c r="S131" s="141"/>
      <c r="T131" s="314"/>
    </row>
    <row r="132" spans="1:58" ht="15.95" customHeight="1" x14ac:dyDescent="0.25">
      <c r="A132" s="248"/>
      <c r="B132" s="249"/>
      <c r="C132" s="249"/>
      <c r="D132" s="250"/>
      <c r="E132" s="248"/>
      <c r="F132" s="249"/>
      <c r="G132" s="249"/>
      <c r="H132" s="250"/>
      <c r="I132" s="263"/>
      <c r="J132" s="264"/>
      <c r="K132" s="264"/>
      <c r="L132" s="265"/>
      <c r="M132" s="248"/>
      <c r="N132" s="249"/>
      <c r="O132" s="249"/>
      <c r="P132" s="250"/>
      <c r="Q132" s="140"/>
      <c r="R132" s="141"/>
      <c r="S132" s="141"/>
      <c r="T132" s="314"/>
    </row>
    <row r="133" spans="1:58" ht="15.95" customHeight="1" x14ac:dyDescent="0.25">
      <c r="A133" s="251"/>
      <c r="B133" s="252"/>
      <c r="C133" s="252"/>
      <c r="D133" s="253"/>
      <c r="E133" s="251"/>
      <c r="F133" s="252"/>
      <c r="G133" s="252"/>
      <c r="H133" s="253"/>
      <c r="I133" s="266"/>
      <c r="J133" s="267"/>
      <c r="K133" s="267"/>
      <c r="L133" s="268"/>
      <c r="M133" s="251"/>
      <c r="N133" s="252"/>
      <c r="O133" s="252"/>
      <c r="P133" s="253"/>
      <c r="Q133" s="315"/>
      <c r="R133" s="316"/>
      <c r="S133" s="316"/>
      <c r="T133" s="317"/>
      <c r="AB133" s="12"/>
    </row>
    <row r="134" spans="1:58" ht="15.95" customHeight="1" x14ac:dyDescent="0.25">
      <c r="A134" s="257" t="s">
        <v>112</v>
      </c>
      <c r="B134" s="258"/>
      <c r="C134" s="258"/>
      <c r="D134" s="259"/>
      <c r="E134" s="257" t="s">
        <v>112</v>
      </c>
      <c r="F134" s="258"/>
      <c r="G134" s="258"/>
      <c r="H134" s="259"/>
      <c r="I134" s="257" t="s">
        <v>112</v>
      </c>
      <c r="J134" s="258"/>
      <c r="K134" s="258"/>
      <c r="L134" s="259"/>
      <c r="M134" s="257" t="s">
        <v>112</v>
      </c>
      <c r="N134" s="258"/>
      <c r="O134" s="258"/>
      <c r="P134" s="259"/>
      <c r="Q134" s="257" t="s">
        <v>113</v>
      </c>
      <c r="R134" s="258"/>
      <c r="S134" s="258"/>
      <c r="T134" s="259"/>
      <c r="U134" s="4"/>
    </row>
    <row r="135" spans="1:58" ht="15.95" customHeight="1" x14ac:dyDescent="0.25">
      <c r="A135" s="257"/>
      <c r="B135" s="258"/>
      <c r="C135" s="258"/>
      <c r="D135" s="259"/>
      <c r="E135" s="257" t="s">
        <v>114</v>
      </c>
      <c r="F135" s="258"/>
      <c r="G135" s="258"/>
      <c r="H135" s="259"/>
      <c r="I135" s="310" t="s">
        <v>127</v>
      </c>
      <c r="J135" s="311"/>
      <c r="K135" s="311"/>
      <c r="L135" s="312"/>
      <c r="M135" s="257" t="s">
        <v>115</v>
      </c>
      <c r="N135" s="258"/>
      <c r="O135" s="258"/>
      <c r="P135" s="259"/>
      <c r="Q135" s="257" t="s">
        <v>115</v>
      </c>
      <c r="R135" s="258"/>
      <c r="S135" s="258"/>
      <c r="T135" s="259"/>
      <c r="U135" s="4"/>
    </row>
    <row r="136" spans="1:58" ht="15.95" customHeight="1" x14ac:dyDescent="0.25">
      <c r="A136" s="232" t="s">
        <v>125</v>
      </c>
      <c r="B136" s="114"/>
      <c r="C136" s="114"/>
      <c r="D136" s="233"/>
      <c r="E136" s="232" t="s">
        <v>125</v>
      </c>
      <c r="F136" s="114"/>
      <c r="G136" s="114"/>
      <c r="H136" s="233"/>
      <c r="I136" s="232" t="s">
        <v>125</v>
      </c>
      <c r="J136" s="114"/>
      <c r="K136" s="114"/>
      <c r="L136" s="233"/>
      <c r="M136" s="232" t="s">
        <v>125</v>
      </c>
      <c r="N136" s="114"/>
      <c r="O136" s="114"/>
      <c r="P136" s="233"/>
      <c r="Q136" s="232" t="s">
        <v>128</v>
      </c>
      <c r="R136" s="114"/>
      <c r="S136" s="114"/>
      <c r="T136" s="233"/>
      <c r="U136" s="4"/>
    </row>
    <row r="137" spans="1:58" ht="15.95" customHeight="1" x14ac:dyDescent="0.25">
      <c r="A137" s="237">
        <f>$AA$1*35</f>
        <v>0</v>
      </c>
      <c r="B137" s="238"/>
      <c r="C137" s="238"/>
      <c r="D137" s="239"/>
      <c r="E137" s="237">
        <f>$AA$1*43</f>
        <v>0</v>
      </c>
      <c r="F137" s="238"/>
      <c r="G137" s="238"/>
      <c r="H137" s="239"/>
      <c r="I137" s="237">
        <f>$AA$1*61</f>
        <v>0</v>
      </c>
      <c r="J137" s="238"/>
      <c r="K137" s="238"/>
      <c r="L137" s="239"/>
      <c r="M137" s="237">
        <f>$AA$1*50</f>
        <v>0</v>
      </c>
      <c r="N137" s="238"/>
      <c r="O137" s="238"/>
      <c r="P137" s="239"/>
      <c r="Q137" s="237">
        <f>$AA$1*50</f>
        <v>0</v>
      </c>
      <c r="R137" s="238"/>
      <c r="S137" s="238"/>
      <c r="T137" s="239"/>
      <c r="U137" s="14"/>
      <c r="V137" s="12"/>
    </row>
    <row r="138" spans="1:58" ht="15.95" customHeight="1" x14ac:dyDescent="0.25">
      <c r="A138" s="245"/>
      <c r="B138" s="246"/>
      <c r="C138" s="246"/>
      <c r="D138" s="247"/>
      <c r="E138" s="245"/>
      <c r="F138" s="246"/>
      <c r="G138" s="246"/>
      <c r="H138" s="247"/>
      <c r="I138" s="260" t="s">
        <v>197</v>
      </c>
      <c r="J138" s="261"/>
      <c r="K138" s="261"/>
      <c r="L138" s="262"/>
      <c r="M138" s="245"/>
      <c r="N138" s="246"/>
      <c r="O138" s="246"/>
      <c r="P138" s="247"/>
      <c r="Q138" s="245"/>
      <c r="R138" s="246"/>
      <c r="S138" s="246"/>
      <c r="T138" s="247"/>
      <c r="U138" s="4"/>
    </row>
    <row r="139" spans="1:58" ht="15.95" customHeight="1" x14ac:dyDescent="0.25">
      <c r="A139" s="248"/>
      <c r="B139" s="249"/>
      <c r="C139" s="249"/>
      <c r="D139" s="250"/>
      <c r="E139" s="248"/>
      <c r="F139" s="249"/>
      <c r="G139" s="249"/>
      <c r="H139" s="250"/>
      <c r="I139" s="263"/>
      <c r="J139" s="264"/>
      <c r="K139" s="264"/>
      <c r="L139" s="265"/>
      <c r="M139" s="248"/>
      <c r="N139" s="249"/>
      <c r="O139" s="249"/>
      <c r="P139" s="250"/>
      <c r="Q139" s="248"/>
      <c r="R139" s="249"/>
      <c r="S139" s="249"/>
      <c r="T139" s="250"/>
      <c r="U139" s="4"/>
      <c r="AG139" s="13"/>
      <c r="AH139" s="13"/>
      <c r="AI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</row>
    <row r="140" spans="1:58" ht="15.95" customHeight="1" x14ac:dyDescent="0.25">
      <c r="A140" s="248"/>
      <c r="B140" s="249"/>
      <c r="C140" s="249"/>
      <c r="D140" s="250"/>
      <c r="E140" s="248"/>
      <c r="F140" s="249"/>
      <c r="G140" s="249"/>
      <c r="H140" s="250"/>
      <c r="I140" s="263"/>
      <c r="J140" s="264"/>
      <c r="K140" s="264"/>
      <c r="L140" s="265"/>
      <c r="M140" s="248"/>
      <c r="N140" s="249"/>
      <c r="O140" s="249"/>
      <c r="P140" s="250"/>
      <c r="Q140" s="248"/>
      <c r="R140" s="249"/>
      <c r="S140" s="249"/>
      <c r="T140" s="250"/>
      <c r="U140" s="4"/>
      <c r="AG140" s="13"/>
      <c r="AH140" s="13"/>
      <c r="AI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</row>
    <row r="141" spans="1:58" ht="15.95" customHeight="1" x14ac:dyDescent="0.25">
      <c r="A141" s="251"/>
      <c r="B141" s="252"/>
      <c r="C141" s="252"/>
      <c r="D141" s="253"/>
      <c r="E141" s="251"/>
      <c r="F141" s="252"/>
      <c r="G141" s="252"/>
      <c r="H141" s="253"/>
      <c r="I141" s="266"/>
      <c r="J141" s="267"/>
      <c r="K141" s="267"/>
      <c r="L141" s="268"/>
      <c r="M141" s="251"/>
      <c r="N141" s="252"/>
      <c r="O141" s="252"/>
      <c r="P141" s="253"/>
      <c r="Q141" s="251"/>
      <c r="R141" s="252"/>
      <c r="S141" s="252"/>
      <c r="T141" s="253"/>
      <c r="U141" s="4"/>
      <c r="AG141" s="13"/>
      <c r="AH141" s="13"/>
      <c r="AI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</row>
    <row r="142" spans="1:58" ht="15.95" customHeight="1" x14ac:dyDescent="0.25">
      <c r="A142" s="257" t="s">
        <v>116</v>
      </c>
      <c r="B142" s="258"/>
      <c r="C142" s="258"/>
      <c r="D142" s="259"/>
      <c r="E142" s="257" t="s">
        <v>116</v>
      </c>
      <c r="F142" s="258"/>
      <c r="G142" s="258"/>
      <c r="H142" s="259"/>
      <c r="I142" s="257" t="s">
        <v>116</v>
      </c>
      <c r="J142" s="258"/>
      <c r="K142" s="258"/>
      <c r="L142" s="259"/>
      <c r="M142" s="257" t="s">
        <v>116</v>
      </c>
      <c r="N142" s="258"/>
      <c r="O142" s="258"/>
      <c r="P142" s="259"/>
      <c r="Q142" s="257" t="s">
        <v>117</v>
      </c>
      <c r="R142" s="258"/>
      <c r="S142" s="258"/>
      <c r="T142" s="259"/>
      <c r="U142" s="4"/>
      <c r="AG142" s="13"/>
      <c r="AH142" s="13"/>
      <c r="AI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</row>
    <row r="143" spans="1:58" ht="15.95" customHeight="1" x14ac:dyDescent="0.25">
      <c r="A143" s="257"/>
      <c r="B143" s="258"/>
      <c r="C143" s="258"/>
      <c r="D143" s="259"/>
      <c r="E143" s="257" t="s">
        <v>114</v>
      </c>
      <c r="F143" s="258"/>
      <c r="G143" s="258"/>
      <c r="H143" s="259"/>
      <c r="I143" s="310" t="s">
        <v>129</v>
      </c>
      <c r="J143" s="311"/>
      <c r="K143" s="311"/>
      <c r="L143" s="312"/>
      <c r="M143" s="257" t="s">
        <v>115</v>
      </c>
      <c r="N143" s="258"/>
      <c r="O143" s="258"/>
      <c r="P143" s="259"/>
      <c r="Q143" s="257" t="s">
        <v>104</v>
      </c>
      <c r="R143" s="258"/>
      <c r="S143" s="258"/>
      <c r="T143" s="259"/>
      <c r="U143" s="4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</row>
    <row r="144" spans="1:58" ht="15.95" customHeight="1" x14ac:dyDescent="0.25">
      <c r="A144" s="232" t="s">
        <v>128</v>
      </c>
      <c r="B144" s="114"/>
      <c r="C144" s="114"/>
      <c r="D144" s="233"/>
      <c r="E144" s="232" t="s">
        <v>128</v>
      </c>
      <c r="F144" s="114"/>
      <c r="G144" s="114"/>
      <c r="H144" s="233"/>
      <c r="I144" s="232" t="s">
        <v>128</v>
      </c>
      <c r="J144" s="114"/>
      <c r="K144" s="114"/>
      <c r="L144" s="233"/>
      <c r="M144" s="232" t="s">
        <v>128</v>
      </c>
      <c r="N144" s="114"/>
      <c r="O144" s="114"/>
      <c r="P144" s="233"/>
      <c r="Q144" s="232" t="s">
        <v>111</v>
      </c>
      <c r="R144" s="114"/>
      <c r="S144" s="114"/>
      <c r="T144" s="233"/>
      <c r="U144" s="4"/>
    </row>
    <row r="145" spans="1:47" ht="15.95" customHeight="1" x14ac:dyDescent="0.25">
      <c r="A145" s="273">
        <f>$AA$1*55</f>
        <v>0</v>
      </c>
      <c r="B145" s="274"/>
      <c r="C145" s="274"/>
      <c r="D145" s="275"/>
      <c r="E145" s="273">
        <f>$AA$1*63</f>
        <v>0</v>
      </c>
      <c r="F145" s="274"/>
      <c r="G145" s="274"/>
      <c r="H145" s="275"/>
      <c r="I145" s="273">
        <f>$AA$1*81</f>
        <v>0</v>
      </c>
      <c r="J145" s="274"/>
      <c r="K145" s="274"/>
      <c r="L145" s="275"/>
      <c r="M145" s="273">
        <f>$AA$1*70</f>
        <v>0</v>
      </c>
      <c r="N145" s="274"/>
      <c r="O145" s="274"/>
      <c r="P145" s="275"/>
      <c r="Q145" s="273">
        <f>$AA$1*95</f>
        <v>0</v>
      </c>
      <c r="R145" s="274"/>
      <c r="S145" s="274"/>
      <c r="T145" s="275"/>
      <c r="U145" s="14"/>
    </row>
    <row r="146" spans="1:47" ht="15.95" customHeight="1" x14ac:dyDescent="0.25">
      <c r="A146" s="245"/>
      <c r="B146" s="246"/>
      <c r="C146" s="246"/>
      <c r="D146" s="247"/>
      <c r="E146" s="245"/>
      <c r="F146" s="246"/>
      <c r="G146" s="246"/>
      <c r="H146" s="247"/>
      <c r="I146" s="260" t="s">
        <v>197</v>
      </c>
      <c r="J146" s="261"/>
      <c r="K146" s="261"/>
      <c r="L146" s="262"/>
      <c r="M146" s="245"/>
      <c r="N146" s="246"/>
      <c r="O146" s="246"/>
      <c r="P146" s="247"/>
      <c r="Q146" s="245"/>
      <c r="R146" s="246"/>
      <c r="S146" s="246"/>
      <c r="T146" s="247"/>
    </row>
    <row r="147" spans="1:47" ht="15.95" customHeight="1" x14ac:dyDescent="0.25">
      <c r="A147" s="248"/>
      <c r="B147" s="249"/>
      <c r="C147" s="249"/>
      <c r="D147" s="250"/>
      <c r="E147" s="248"/>
      <c r="F147" s="249"/>
      <c r="G147" s="249"/>
      <c r="H147" s="250"/>
      <c r="I147" s="263"/>
      <c r="J147" s="264"/>
      <c r="K147" s="264"/>
      <c r="L147" s="265"/>
      <c r="M147" s="248"/>
      <c r="N147" s="249"/>
      <c r="O147" s="249"/>
      <c r="P147" s="250"/>
      <c r="Q147" s="248"/>
      <c r="R147" s="249"/>
      <c r="S147" s="249"/>
      <c r="T147" s="250"/>
    </row>
    <row r="148" spans="1:47" ht="15.95" customHeight="1" x14ac:dyDescent="0.25">
      <c r="A148" s="251"/>
      <c r="B148" s="252"/>
      <c r="C148" s="252"/>
      <c r="D148" s="253"/>
      <c r="E148" s="251"/>
      <c r="F148" s="252"/>
      <c r="G148" s="252"/>
      <c r="H148" s="253"/>
      <c r="I148" s="266"/>
      <c r="J148" s="267"/>
      <c r="K148" s="267"/>
      <c r="L148" s="268"/>
      <c r="M148" s="251"/>
      <c r="N148" s="252"/>
      <c r="O148" s="252"/>
      <c r="P148" s="253"/>
      <c r="Q148" s="251"/>
      <c r="R148" s="252"/>
      <c r="S148" s="252"/>
      <c r="T148" s="253"/>
    </row>
    <row r="149" spans="1:47" ht="15.95" customHeight="1" x14ac:dyDescent="0.25">
      <c r="A149" s="257" t="s">
        <v>119</v>
      </c>
      <c r="B149" s="258"/>
      <c r="C149" s="258"/>
      <c r="D149" s="259"/>
      <c r="E149" s="257" t="s">
        <v>119</v>
      </c>
      <c r="F149" s="258"/>
      <c r="G149" s="258"/>
      <c r="H149" s="259"/>
      <c r="I149" s="257" t="s">
        <v>119</v>
      </c>
      <c r="J149" s="258"/>
      <c r="K149" s="258"/>
      <c r="L149" s="259"/>
      <c r="M149" s="257" t="s">
        <v>119</v>
      </c>
      <c r="N149" s="258"/>
      <c r="O149" s="258"/>
      <c r="P149" s="259"/>
      <c r="Q149" s="257" t="s">
        <v>123</v>
      </c>
      <c r="R149" s="258"/>
      <c r="S149" s="258"/>
      <c r="T149" s="259"/>
      <c r="U149" s="4"/>
    </row>
    <row r="150" spans="1:47" ht="15.95" customHeight="1" x14ac:dyDescent="0.25">
      <c r="A150" s="242"/>
      <c r="B150" s="243"/>
      <c r="C150" s="243"/>
      <c r="D150" s="244"/>
      <c r="E150" s="242" t="s">
        <v>102</v>
      </c>
      <c r="F150" s="243"/>
      <c r="G150" s="243"/>
      <c r="H150" s="244"/>
      <c r="I150" s="242" t="s">
        <v>105</v>
      </c>
      <c r="J150" s="243"/>
      <c r="K150" s="243"/>
      <c r="L150" s="244"/>
      <c r="M150" s="242" t="s">
        <v>121</v>
      </c>
      <c r="N150" s="243"/>
      <c r="O150" s="243"/>
      <c r="P150" s="244"/>
      <c r="Q150" s="242"/>
      <c r="R150" s="243"/>
      <c r="S150" s="243"/>
      <c r="T150" s="244"/>
      <c r="U150" s="4"/>
    </row>
    <row r="151" spans="1:47" ht="15.95" customHeight="1" x14ac:dyDescent="0.25">
      <c r="A151" s="232" t="s">
        <v>132</v>
      </c>
      <c r="B151" s="114"/>
      <c r="C151" s="114"/>
      <c r="D151" s="233"/>
      <c r="E151" s="232" t="s">
        <v>132</v>
      </c>
      <c r="F151" s="114"/>
      <c r="G151" s="114"/>
      <c r="H151" s="233"/>
      <c r="I151" s="232" t="s">
        <v>132</v>
      </c>
      <c r="J151" s="114"/>
      <c r="K151" s="114"/>
      <c r="L151" s="233"/>
      <c r="M151" s="232" t="s">
        <v>132</v>
      </c>
      <c r="N151" s="114"/>
      <c r="O151" s="114"/>
      <c r="P151" s="233"/>
      <c r="Q151" s="232" t="s">
        <v>131</v>
      </c>
      <c r="R151" s="114"/>
      <c r="S151" s="114"/>
      <c r="T151" s="233"/>
      <c r="U151" s="4"/>
    </row>
    <row r="152" spans="1:47" ht="15.95" customHeight="1" x14ac:dyDescent="0.25">
      <c r="A152" s="237">
        <f>$AA$1*32</f>
        <v>0</v>
      </c>
      <c r="B152" s="238"/>
      <c r="C152" s="238"/>
      <c r="D152" s="239"/>
      <c r="E152" s="237">
        <f>$AA$1*46</f>
        <v>0</v>
      </c>
      <c r="F152" s="238"/>
      <c r="G152" s="238"/>
      <c r="H152" s="239"/>
      <c r="I152" s="237">
        <f>$AA$1*68</f>
        <v>0</v>
      </c>
      <c r="J152" s="238"/>
      <c r="K152" s="238"/>
      <c r="L152" s="239"/>
      <c r="M152" s="237">
        <f>$AA$1*48</f>
        <v>0</v>
      </c>
      <c r="N152" s="238"/>
      <c r="O152" s="238"/>
      <c r="P152" s="239"/>
      <c r="Q152" s="237">
        <f>$AA$1*22</f>
        <v>0</v>
      </c>
      <c r="R152" s="238"/>
      <c r="S152" s="238"/>
      <c r="T152" s="239"/>
      <c r="U152" s="14"/>
      <c r="V152" s="12"/>
      <c r="AG152" s="13"/>
      <c r="AH152" s="13"/>
      <c r="AI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</row>
    <row r="153" spans="1:47" ht="15.95" customHeight="1" x14ac:dyDescent="0.25">
      <c r="A153" s="245"/>
      <c r="B153" s="246"/>
      <c r="C153" s="246"/>
      <c r="D153" s="247"/>
      <c r="E153" s="245"/>
      <c r="F153" s="246"/>
      <c r="G153" s="246"/>
      <c r="H153" s="247"/>
      <c r="I153" s="260" t="s">
        <v>197</v>
      </c>
      <c r="J153" s="261"/>
      <c r="K153" s="261"/>
      <c r="L153" s="262"/>
      <c r="M153" s="245"/>
      <c r="N153" s="246"/>
      <c r="O153" s="246"/>
      <c r="P153" s="247"/>
      <c r="Q153" s="245"/>
      <c r="R153" s="246"/>
      <c r="S153" s="246"/>
      <c r="T153" s="247"/>
      <c r="U153" s="4"/>
      <c r="AG153" s="13"/>
      <c r="AH153" s="13"/>
      <c r="AI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</row>
    <row r="154" spans="1:47" ht="15.95" customHeight="1" x14ac:dyDescent="0.25">
      <c r="A154" s="248"/>
      <c r="B154" s="249"/>
      <c r="C154" s="249"/>
      <c r="D154" s="250"/>
      <c r="E154" s="248"/>
      <c r="F154" s="249"/>
      <c r="G154" s="249"/>
      <c r="H154" s="250"/>
      <c r="I154" s="263"/>
      <c r="J154" s="264"/>
      <c r="K154" s="264"/>
      <c r="L154" s="265"/>
      <c r="M154" s="248"/>
      <c r="N154" s="249"/>
      <c r="O154" s="249"/>
      <c r="P154" s="250"/>
      <c r="Q154" s="248"/>
      <c r="R154" s="249"/>
      <c r="S154" s="249"/>
      <c r="T154" s="250"/>
      <c r="U154" s="4"/>
      <c r="AG154" s="13"/>
      <c r="AH154" s="13"/>
      <c r="AI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</row>
    <row r="155" spans="1:47" ht="15.95" customHeight="1" x14ac:dyDescent="0.25">
      <c r="A155" s="251"/>
      <c r="B155" s="252"/>
      <c r="C155" s="252"/>
      <c r="D155" s="253"/>
      <c r="E155" s="251"/>
      <c r="F155" s="252"/>
      <c r="G155" s="252"/>
      <c r="H155" s="253"/>
      <c r="I155" s="266"/>
      <c r="J155" s="267"/>
      <c r="K155" s="267"/>
      <c r="L155" s="268"/>
      <c r="M155" s="251"/>
      <c r="N155" s="252"/>
      <c r="O155" s="252"/>
      <c r="P155" s="253"/>
      <c r="Q155" s="251"/>
      <c r="R155" s="252"/>
      <c r="S155" s="252"/>
      <c r="T155" s="253"/>
      <c r="U155" s="4"/>
      <c r="AG155" s="13"/>
      <c r="AH155" s="13"/>
      <c r="AI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</row>
    <row r="156" spans="1:47" ht="15.95" customHeight="1" x14ac:dyDescent="0.25">
      <c r="A156" s="257" t="s">
        <v>122</v>
      </c>
      <c r="B156" s="258"/>
      <c r="C156" s="258"/>
      <c r="D156" s="259"/>
      <c r="E156" s="257" t="s">
        <v>122</v>
      </c>
      <c r="F156" s="258"/>
      <c r="G156" s="258"/>
      <c r="H156" s="259"/>
      <c r="I156" s="257" t="s">
        <v>122</v>
      </c>
      <c r="J156" s="258"/>
      <c r="K156" s="258"/>
      <c r="L156" s="259"/>
      <c r="M156" s="257" t="s">
        <v>122</v>
      </c>
      <c r="N156" s="258"/>
      <c r="O156" s="258"/>
      <c r="P156" s="259"/>
      <c r="Q156" s="257" t="s">
        <v>130</v>
      </c>
      <c r="R156" s="258"/>
      <c r="S156" s="258"/>
      <c r="T156" s="259"/>
      <c r="U156" s="4"/>
    </row>
    <row r="157" spans="1:47" ht="15.95" customHeight="1" x14ac:dyDescent="0.25">
      <c r="A157" s="242"/>
      <c r="B157" s="243"/>
      <c r="C157" s="243"/>
      <c r="D157" s="244"/>
      <c r="E157" s="242" t="s">
        <v>102</v>
      </c>
      <c r="F157" s="243"/>
      <c r="G157" s="243"/>
      <c r="H157" s="244"/>
      <c r="I157" s="242" t="s">
        <v>105</v>
      </c>
      <c r="J157" s="243"/>
      <c r="K157" s="243"/>
      <c r="L157" s="244"/>
      <c r="M157" s="242" t="s">
        <v>121</v>
      </c>
      <c r="N157" s="243"/>
      <c r="O157" s="243"/>
      <c r="P157" s="244"/>
      <c r="Q157" s="242"/>
      <c r="R157" s="243"/>
      <c r="S157" s="243"/>
      <c r="T157" s="244"/>
      <c r="U157" s="4"/>
    </row>
    <row r="158" spans="1:47" ht="15.95" customHeight="1" x14ac:dyDescent="0.25">
      <c r="A158" s="232" t="s">
        <v>133</v>
      </c>
      <c r="B158" s="114"/>
      <c r="C158" s="114"/>
      <c r="D158" s="233"/>
      <c r="E158" s="232" t="s">
        <v>133</v>
      </c>
      <c r="F158" s="114"/>
      <c r="G158" s="114"/>
      <c r="H158" s="233"/>
      <c r="I158" s="232" t="s">
        <v>133</v>
      </c>
      <c r="J158" s="114"/>
      <c r="K158" s="114"/>
      <c r="L158" s="233"/>
      <c r="M158" s="232" t="s">
        <v>133</v>
      </c>
      <c r="N158" s="114"/>
      <c r="O158" s="114"/>
      <c r="P158" s="233"/>
      <c r="Q158" s="232" t="s">
        <v>134</v>
      </c>
      <c r="R158" s="114"/>
      <c r="S158" s="114"/>
      <c r="T158" s="233"/>
      <c r="U158" s="4"/>
    </row>
    <row r="159" spans="1:47" ht="15.95" customHeight="1" x14ac:dyDescent="0.25">
      <c r="A159" s="237">
        <f>$AA$1*50</f>
        <v>0</v>
      </c>
      <c r="B159" s="238"/>
      <c r="C159" s="238"/>
      <c r="D159" s="239"/>
      <c r="E159" s="237">
        <f>$AA$1*64</f>
        <v>0</v>
      </c>
      <c r="F159" s="238"/>
      <c r="G159" s="238"/>
      <c r="H159" s="239"/>
      <c r="I159" s="237">
        <f>$AA$1*86</f>
        <v>0</v>
      </c>
      <c r="J159" s="238"/>
      <c r="K159" s="238"/>
      <c r="L159" s="239"/>
      <c r="M159" s="237">
        <f>$AA$1*66</f>
        <v>0</v>
      </c>
      <c r="N159" s="238"/>
      <c r="O159" s="238"/>
      <c r="P159" s="239"/>
      <c r="Q159" s="237">
        <f>$AA$1*40</f>
        <v>0</v>
      </c>
      <c r="R159" s="238"/>
      <c r="S159" s="238"/>
      <c r="T159" s="239"/>
      <c r="U159" s="14"/>
    </row>
    <row r="160" spans="1:47" ht="15.9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4"/>
    </row>
    <row r="161" spans="1:26" ht="15.95" customHeight="1" x14ac:dyDescent="0.25">
      <c r="A161" s="254" t="s">
        <v>136</v>
      </c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  <c r="Q161" s="254"/>
      <c r="R161" s="254"/>
      <c r="S161" s="254"/>
      <c r="T161" s="254"/>
      <c r="U161" s="254"/>
      <c r="V161" s="254"/>
      <c r="W161" s="254"/>
      <c r="X161" s="254"/>
      <c r="Y161" s="254"/>
      <c r="Z161" s="254"/>
    </row>
    <row r="162" spans="1:26" ht="15.95" customHeight="1" x14ac:dyDescent="0.25">
      <c r="A162" s="254"/>
      <c r="B162" s="254"/>
      <c r="C162" s="254"/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X162" s="254"/>
      <c r="Y162" s="254"/>
      <c r="Z162" s="254"/>
    </row>
    <row r="163" spans="1:26" ht="15.95" customHeight="1" x14ac:dyDescent="0.25">
      <c r="A163" s="255" t="s">
        <v>63</v>
      </c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5"/>
      <c r="T163" s="255"/>
      <c r="U163" s="255"/>
      <c r="V163" s="255"/>
      <c r="W163" s="255"/>
      <c r="X163" s="255"/>
      <c r="Y163" s="255"/>
      <c r="Z163" s="255"/>
    </row>
    <row r="164" spans="1:26" ht="15.95" customHeight="1" thickBot="1" x14ac:dyDescent="0.3">
      <c r="A164" s="256"/>
      <c r="B164" s="256"/>
      <c r="C164" s="256"/>
      <c r="D164" s="256"/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6"/>
      <c r="S164" s="256"/>
      <c r="T164" s="256"/>
      <c r="U164" s="256"/>
      <c r="V164" s="256"/>
      <c r="W164" s="256"/>
      <c r="X164" s="256"/>
      <c r="Y164" s="256"/>
      <c r="Z164" s="256"/>
    </row>
    <row r="165" spans="1:26" ht="15.95" customHeight="1" x14ac:dyDescent="0.25">
      <c r="A165" s="201" t="s">
        <v>135</v>
      </c>
      <c r="B165" s="201"/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201"/>
      <c r="N165" s="201"/>
      <c r="O165" s="201"/>
      <c r="P165" s="201"/>
      <c r="Q165" s="201"/>
      <c r="R165" s="201"/>
      <c r="S165" s="201"/>
      <c r="T165" s="201"/>
      <c r="U165" s="201"/>
      <c r="V165" s="201"/>
      <c r="W165" s="201"/>
      <c r="X165" s="201"/>
      <c r="Y165" s="201"/>
      <c r="Z165" s="201"/>
    </row>
    <row r="166" spans="1:26" ht="15.95" customHeight="1" x14ac:dyDescent="0.25">
      <c r="A166" s="201"/>
      <c r="B166" s="201"/>
      <c r="C166" s="201"/>
      <c r="D166" s="201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1"/>
      <c r="X166" s="201"/>
      <c r="Y166" s="201"/>
      <c r="Z166" s="201"/>
    </row>
    <row r="167" spans="1:26" ht="15.95" customHeight="1" x14ac:dyDescent="0.25">
      <c r="A167" s="205"/>
      <c r="B167" s="206"/>
      <c r="C167" s="206"/>
      <c r="D167" s="207"/>
      <c r="E167" s="205"/>
      <c r="F167" s="206"/>
      <c r="G167" s="206"/>
      <c r="H167" s="207"/>
      <c r="I167" s="214" t="s">
        <v>197</v>
      </c>
      <c r="J167" s="215"/>
      <c r="K167" s="215"/>
      <c r="L167" s="216"/>
      <c r="M167" s="205"/>
      <c r="N167" s="206"/>
      <c r="O167" s="206"/>
      <c r="P167" s="207"/>
      <c r="Q167" s="223"/>
      <c r="R167" s="224"/>
      <c r="S167" s="224"/>
      <c r="T167" s="225"/>
      <c r="U167" s="223"/>
      <c r="V167" s="224"/>
      <c r="W167" s="224"/>
      <c r="X167" s="225"/>
    </row>
    <row r="168" spans="1:26" ht="15.95" customHeight="1" x14ac:dyDescent="0.25">
      <c r="A168" s="208"/>
      <c r="B168" s="209"/>
      <c r="C168" s="209"/>
      <c r="D168" s="210"/>
      <c r="E168" s="208"/>
      <c r="F168" s="209"/>
      <c r="G168" s="209"/>
      <c r="H168" s="210"/>
      <c r="I168" s="217"/>
      <c r="J168" s="218"/>
      <c r="K168" s="218"/>
      <c r="L168" s="219"/>
      <c r="M168" s="208"/>
      <c r="N168" s="209"/>
      <c r="O168" s="209"/>
      <c r="P168" s="210"/>
      <c r="Q168" s="226"/>
      <c r="R168" s="227"/>
      <c r="S168" s="227"/>
      <c r="T168" s="228"/>
      <c r="U168" s="226"/>
      <c r="V168" s="227"/>
      <c r="W168" s="227"/>
      <c r="X168" s="228"/>
    </row>
    <row r="169" spans="1:26" ht="15.95" customHeight="1" x14ac:dyDescent="0.25">
      <c r="A169" s="211"/>
      <c r="B169" s="212"/>
      <c r="C169" s="212"/>
      <c r="D169" s="213"/>
      <c r="E169" s="211"/>
      <c r="F169" s="212"/>
      <c r="G169" s="212"/>
      <c r="H169" s="213"/>
      <c r="I169" s="220"/>
      <c r="J169" s="221"/>
      <c r="K169" s="221"/>
      <c r="L169" s="222"/>
      <c r="M169" s="211"/>
      <c r="N169" s="212"/>
      <c r="O169" s="212"/>
      <c r="P169" s="213"/>
      <c r="Q169" s="229"/>
      <c r="R169" s="230"/>
      <c r="S169" s="230"/>
      <c r="T169" s="231"/>
      <c r="U169" s="229"/>
      <c r="V169" s="230"/>
      <c r="W169" s="230"/>
      <c r="X169" s="231"/>
    </row>
    <row r="170" spans="1:26" ht="15.95" customHeight="1" x14ac:dyDescent="0.25">
      <c r="A170" s="242" t="s">
        <v>138</v>
      </c>
      <c r="B170" s="243"/>
      <c r="C170" s="243"/>
      <c r="D170" s="244"/>
      <c r="E170" s="242" t="s">
        <v>139</v>
      </c>
      <c r="F170" s="243"/>
      <c r="G170" s="243"/>
      <c r="H170" s="244"/>
      <c r="I170" s="242" t="s">
        <v>140</v>
      </c>
      <c r="J170" s="243"/>
      <c r="K170" s="243"/>
      <c r="L170" s="244"/>
      <c r="M170" s="242" t="s">
        <v>141</v>
      </c>
      <c r="N170" s="243"/>
      <c r="O170" s="243"/>
      <c r="P170" s="244"/>
      <c r="Q170" s="242" t="s">
        <v>146</v>
      </c>
      <c r="R170" s="243"/>
      <c r="S170" s="243"/>
      <c r="T170" s="244"/>
      <c r="U170" s="242" t="s">
        <v>147</v>
      </c>
      <c r="V170" s="243"/>
      <c r="W170" s="243"/>
      <c r="X170" s="244"/>
      <c r="Y170" s="4"/>
    </row>
    <row r="171" spans="1:26" ht="15.95" customHeight="1" x14ac:dyDescent="0.25">
      <c r="A171" s="232" t="s">
        <v>131</v>
      </c>
      <c r="B171" s="114"/>
      <c r="C171" s="114"/>
      <c r="D171" s="233"/>
      <c r="E171" s="232" t="s">
        <v>131</v>
      </c>
      <c r="F171" s="114"/>
      <c r="G171" s="114"/>
      <c r="H171" s="233"/>
      <c r="I171" s="232" t="s">
        <v>131</v>
      </c>
      <c r="J171" s="114"/>
      <c r="K171" s="114"/>
      <c r="L171" s="233"/>
      <c r="M171" s="232" t="s">
        <v>131</v>
      </c>
      <c r="N171" s="114"/>
      <c r="O171" s="114"/>
      <c r="P171" s="233"/>
      <c r="Q171" s="232" t="s">
        <v>150</v>
      </c>
      <c r="R171" s="114"/>
      <c r="S171" s="114"/>
      <c r="T171" s="233"/>
      <c r="U171" s="232" t="s">
        <v>150</v>
      </c>
      <c r="V171" s="114"/>
      <c r="W171" s="114"/>
      <c r="X171" s="233"/>
      <c r="Y171" s="4"/>
    </row>
    <row r="172" spans="1:26" ht="15.95" customHeight="1" x14ac:dyDescent="0.25">
      <c r="A172" s="237">
        <f>$AA$1*24</f>
        <v>0</v>
      </c>
      <c r="B172" s="238"/>
      <c r="C172" s="238"/>
      <c r="D172" s="239"/>
      <c r="E172" s="237">
        <f>$AA$1*32</f>
        <v>0</v>
      </c>
      <c r="F172" s="238"/>
      <c r="G172" s="238"/>
      <c r="H172" s="239"/>
      <c r="I172" s="237">
        <f>$AA$1*42</f>
        <v>0</v>
      </c>
      <c r="J172" s="238"/>
      <c r="K172" s="238"/>
      <c r="L172" s="239"/>
      <c r="M172" s="237">
        <f>$AA$1*34</f>
        <v>0</v>
      </c>
      <c r="N172" s="238"/>
      <c r="O172" s="238"/>
      <c r="P172" s="239"/>
      <c r="Q172" s="237">
        <f>$AA$1*27</f>
        <v>0</v>
      </c>
      <c r="R172" s="238"/>
      <c r="S172" s="238"/>
      <c r="T172" s="239"/>
      <c r="U172" s="237">
        <f>$AA$1*41</f>
        <v>0</v>
      </c>
      <c r="V172" s="238"/>
      <c r="W172" s="238"/>
      <c r="X172" s="239"/>
      <c r="Y172" s="14"/>
    </row>
    <row r="173" spans="1:26" ht="15.95" customHeight="1" x14ac:dyDescent="0.25">
      <c r="A173" s="205"/>
      <c r="B173" s="206"/>
      <c r="C173" s="206"/>
      <c r="D173" s="207"/>
      <c r="E173" s="205"/>
      <c r="F173" s="206"/>
      <c r="G173" s="206"/>
      <c r="H173" s="207"/>
      <c r="I173" s="214" t="s">
        <v>197</v>
      </c>
      <c r="J173" s="215"/>
      <c r="K173" s="215"/>
      <c r="L173" s="216"/>
      <c r="M173" s="205"/>
      <c r="N173" s="206"/>
      <c r="O173" s="206"/>
      <c r="P173" s="207"/>
      <c r="Q173" s="223"/>
      <c r="R173" s="224"/>
      <c r="S173" s="224"/>
      <c r="T173" s="225"/>
      <c r="U173" s="223"/>
      <c r="V173" s="224"/>
      <c r="W173" s="224"/>
      <c r="X173" s="225"/>
      <c r="Y173" s="4"/>
    </row>
    <row r="174" spans="1:26" ht="15.95" customHeight="1" x14ac:dyDescent="0.25">
      <c r="A174" s="208"/>
      <c r="B174" s="209"/>
      <c r="C174" s="209"/>
      <c r="D174" s="210"/>
      <c r="E174" s="208"/>
      <c r="F174" s="209"/>
      <c r="G174" s="209"/>
      <c r="H174" s="210"/>
      <c r="I174" s="217"/>
      <c r="J174" s="218"/>
      <c r="K174" s="218"/>
      <c r="L174" s="219"/>
      <c r="M174" s="208"/>
      <c r="N174" s="209"/>
      <c r="O174" s="209"/>
      <c r="P174" s="210"/>
      <c r="Q174" s="226"/>
      <c r="R174" s="227"/>
      <c r="S174" s="227"/>
      <c r="T174" s="228"/>
      <c r="U174" s="226"/>
      <c r="V174" s="227"/>
      <c r="W174" s="227"/>
      <c r="X174" s="228"/>
      <c r="Y174" s="4"/>
    </row>
    <row r="175" spans="1:26" ht="15.95" customHeight="1" x14ac:dyDescent="0.25">
      <c r="A175" s="211"/>
      <c r="B175" s="212"/>
      <c r="C175" s="212"/>
      <c r="D175" s="213"/>
      <c r="E175" s="211"/>
      <c r="F175" s="212"/>
      <c r="G175" s="212"/>
      <c r="H175" s="213"/>
      <c r="I175" s="220"/>
      <c r="J175" s="221"/>
      <c r="K175" s="221"/>
      <c r="L175" s="222"/>
      <c r="M175" s="211"/>
      <c r="N175" s="212"/>
      <c r="O175" s="212"/>
      <c r="P175" s="213"/>
      <c r="Q175" s="229"/>
      <c r="R175" s="230"/>
      <c r="S175" s="230"/>
      <c r="T175" s="231"/>
      <c r="U175" s="229"/>
      <c r="V175" s="230"/>
      <c r="W175" s="230"/>
      <c r="X175" s="231"/>
      <c r="Y175" s="4"/>
    </row>
    <row r="176" spans="1:26" ht="15.95" customHeight="1" x14ac:dyDescent="0.25">
      <c r="A176" s="242" t="s">
        <v>142</v>
      </c>
      <c r="B176" s="243"/>
      <c r="C176" s="243"/>
      <c r="D176" s="244"/>
      <c r="E176" s="242" t="s">
        <v>143</v>
      </c>
      <c r="F176" s="243"/>
      <c r="G176" s="243"/>
      <c r="H176" s="244"/>
      <c r="I176" s="242" t="s">
        <v>144</v>
      </c>
      <c r="J176" s="243"/>
      <c r="K176" s="243"/>
      <c r="L176" s="244"/>
      <c r="M176" s="242" t="s">
        <v>145</v>
      </c>
      <c r="N176" s="243"/>
      <c r="O176" s="243"/>
      <c r="P176" s="244"/>
      <c r="Q176" s="242" t="s">
        <v>148</v>
      </c>
      <c r="R176" s="243"/>
      <c r="S176" s="243"/>
      <c r="T176" s="244"/>
      <c r="U176" s="242" t="s">
        <v>149</v>
      </c>
      <c r="V176" s="243"/>
      <c r="W176" s="243"/>
      <c r="X176" s="244"/>
      <c r="Y176" s="4"/>
    </row>
    <row r="177" spans="1:57" ht="15.95" customHeight="1" x14ac:dyDescent="0.25">
      <c r="A177" s="240" t="s">
        <v>151</v>
      </c>
      <c r="B177" s="108"/>
      <c r="C177" s="108"/>
      <c r="D177" s="241"/>
      <c r="E177" s="240" t="s">
        <v>151</v>
      </c>
      <c r="F177" s="108"/>
      <c r="G177" s="108"/>
      <c r="H177" s="241"/>
      <c r="I177" s="240" t="s">
        <v>151</v>
      </c>
      <c r="J177" s="108"/>
      <c r="K177" s="108"/>
      <c r="L177" s="241"/>
      <c r="M177" s="240" t="s">
        <v>151</v>
      </c>
      <c r="N177" s="108"/>
      <c r="O177" s="108"/>
      <c r="P177" s="241"/>
      <c r="Q177" s="240" t="s">
        <v>152</v>
      </c>
      <c r="R177" s="108"/>
      <c r="S177" s="108"/>
      <c r="T177" s="241"/>
      <c r="U177" s="240" t="s">
        <v>152</v>
      </c>
      <c r="V177" s="108"/>
      <c r="W177" s="108"/>
      <c r="X177" s="241"/>
      <c r="Y177" s="4"/>
    </row>
    <row r="178" spans="1:57" ht="15.95" customHeight="1" x14ac:dyDescent="0.25">
      <c r="A178" s="234">
        <f>$AA$1*40</f>
        <v>0</v>
      </c>
      <c r="B178" s="235"/>
      <c r="C178" s="235"/>
      <c r="D178" s="236"/>
      <c r="E178" s="234">
        <f>$AA$1*48</f>
        <v>0</v>
      </c>
      <c r="F178" s="235"/>
      <c r="G178" s="235"/>
      <c r="H178" s="236"/>
      <c r="I178" s="234">
        <f>$AA$1*58</f>
        <v>0</v>
      </c>
      <c r="J178" s="235"/>
      <c r="K178" s="235"/>
      <c r="L178" s="236"/>
      <c r="M178" s="234">
        <f>$AA$1*56</f>
        <v>0</v>
      </c>
      <c r="N178" s="235"/>
      <c r="O178" s="235"/>
      <c r="P178" s="236"/>
      <c r="Q178" s="234">
        <f>$AA$1*43</f>
        <v>0</v>
      </c>
      <c r="R178" s="235"/>
      <c r="S178" s="235"/>
      <c r="T178" s="236"/>
      <c r="U178" s="234">
        <f>$AA$1*57</f>
        <v>0</v>
      </c>
      <c r="V178" s="235"/>
      <c r="W178" s="235"/>
      <c r="X178" s="236"/>
      <c r="Y178" s="15"/>
    </row>
    <row r="179" spans="1:57" ht="15.95" customHeight="1" x14ac:dyDescent="0.25">
      <c r="A179" s="200" t="s">
        <v>165</v>
      </c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  <c r="N179" s="200"/>
      <c r="O179" s="200"/>
      <c r="P179" s="200"/>
      <c r="Q179" s="200"/>
      <c r="R179" s="200"/>
      <c r="S179" s="200"/>
      <c r="T179" s="200"/>
      <c r="U179" s="200"/>
      <c r="V179" s="200"/>
      <c r="W179" s="200"/>
      <c r="X179" s="200"/>
      <c r="Y179" s="201"/>
      <c r="Z179" s="201"/>
    </row>
    <row r="180" spans="1:57" ht="15.95" customHeight="1" x14ac:dyDescent="0.25">
      <c r="A180" s="202"/>
      <c r="B180" s="202"/>
      <c r="C180" s="202"/>
      <c r="D180" s="202"/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V180" s="202"/>
      <c r="W180" s="202"/>
      <c r="X180" s="202"/>
      <c r="Y180" s="202"/>
      <c r="Z180" s="202"/>
    </row>
    <row r="181" spans="1:57" ht="15.95" customHeight="1" x14ac:dyDescent="0.25">
      <c r="A181" s="153" t="s">
        <v>7</v>
      </c>
      <c r="B181" s="154"/>
      <c r="C181" s="154"/>
      <c r="D181" s="154"/>
      <c r="E181" s="155" t="s">
        <v>12</v>
      </c>
      <c r="F181" s="156"/>
      <c r="G181" s="156"/>
      <c r="H181" s="156"/>
      <c r="I181" s="157"/>
      <c r="J181" s="158" t="s">
        <v>8</v>
      </c>
      <c r="K181" s="158"/>
      <c r="L181" s="158"/>
      <c r="M181" s="158"/>
      <c r="N181" s="154" t="s">
        <v>52</v>
      </c>
      <c r="O181" s="154"/>
      <c r="P181" s="154"/>
      <c r="Q181" s="154"/>
      <c r="R181" s="159" t="s">
        <v>27</v>
      </c>
      <c r="S181" s="159"/>
      <c r="T181" s="159"/>
      <c r="U181" s="154" t="s">
        <v>9</v>
      </c>
      <c r="V181" s="154"/>
      <c r="W181" s="154" t="s">
        <v>10</v>
      </c>
      <c r="X181" s="154"/>
      <c r="Y181" s="154" t="s">
        <v>11</v>
      </c>
      <c r="Z181" s="160"/>
    </row>
    <row r="182" spans="1:57" ht="15.95" customHeight="1" x14ac:dyDescent="0.25">
      <c r="A182" s="183" t="s">
        <v>168</v>
      </c>
      <c r="B182" s="184"/>
      <c r="C182" s="188" t="s">
        <v>169</v>
      </c>
      <c r="D182" s="184"/>
      <c r="E182" s="81" t="s">
        <v>167</v>
      </c>
      <c r="F182" s="81"/>
      <c r="G182" s="81"/>
      <c r="H182" s="81"/>
      <c r="I182" s="82"/>
      <c r="J182" s="194" t="s">
        <v>153</v>
      </c>
      <c r="K182" s="194"/>
      <c r="L182" s="194"/>
      <c r="M182" s="194"/>
      <c r="N182" s="195" t="s">
        <v>154</v>
      </c>
      <c r="O182" s="195"/>
      <c r="P182" s="195"/>
      <c r="Q182" s="195"/>
      <c r="R182" s="196">
        <f>$AA$1*24</f>
        <v>0</v>
      </c>
      <c r="S182" s="196"/>
      <c r="T182" s="196"/>
      <c r="U182" s="195">
        <v>2</v>
      </c>
      <c r="V182" s="195"/>
      <c r="W182" s="197">
        <v>5</v>
      </c>
      <c r="X182" s="197"/>
      <c r="Y182" s="198">
        <v>0.01</v>
      </c>
      <c r="Z182" s="199"/>
      <c r="AC182" s="16"/>
      <c r="BB182" s="16"/>
      <c r="BC182" s="16"/>
    </row>
    <row r="183" spans="1:57" ht="15.95" customHeight="1" x14ac:dyDescent="0.25">
      <c r="A183" s="185"/>
      <c r="B183" s="184"/>
      <c r="C183" s="184"/>
      <c r="D183" s="184"/>
      <c r="E183" s="81"/>
      <c r="F183" s="81"/>
      <c r="G183" s="81"/>
      <c r="H183" s="81"/>
      <c r="I183" s="82"/>
      <c r="J183" s="203" t="s">
        <v>155</v>
      </c>
      <c r="K183" s="203"/>
      <c r="L183" s="203"/>
      <c r="M183" s="203"/>
      <c r="N183" s="89" t="s">
        <v>156</v>
      </c>
      <c r="O183" s="89"/>
      <c r="P183" s="89"/>
      <c r="Q183" s="89"/>
      <c r="R183" s="204">
        <f>$AA$1*28</f>
        <v>0</v>
      </c>
      <c r="S183" s="204"/>
      <c r="T183" s="204"/>
      <c r="U183" s="89">
        <v>2</v>
      </c>
      <c r="V183" s="89"/>
      <c r="W183" s="90">
        <v>10</v>
      </c>
      <c r="X183" s="90"/>
      <c r="Y183" s="91">
        <v>0.02</v>
      </c>
      <c r="Z183" s="92"/>
      <c r="AC183" s="16"/>
      <c r="BB183" s="16"/>
      <c r="BC183" s="16"/>
    </row>
    <row r="184" spans="1:57" ht="15.95" customHeight="1" x14ac:dyDescent="0.25">
      <c r="A184" s="185"/>
      <c r="B184" s="184"/>
      <c r="C184" s="184"/>
      <c r="D184" s="184"/>
      <c r="E184" s="81"/>
      <c r="F184" s="81"/>
      <c r="G184" s="81"/>
      <c r="H184" s="81"/>
      <c r="I184" s="82"/>
      <c r="J184" s="203" t="s">
        <v>157</v>
      </c>
      <c r="K184" s="203"/>
      <c r="L184" s="203"/>
      <c r="M184" s="203"/>
      <c r="N184" s="89" t="s">
        <v>154</v>
      </c>
      <c r="O184" s="89"/>
      <c r="P184" s="89"/>
      <c r="Q184" s="89"/>
      <c r="R184" s="204">
        <f>$AA$1*34</f>
        <v>0</v>
      </c>
      <c r="S184" s="204"/>
      <c r="T184" s="204"/>
      <c r="U184" s="89">
        <v>2</v>
      </c>
      <c r="V184" s="89"/>
      <c r="W184" s="90">
        <v>8</v>
      </c>
      <c r="X184" s="90"/>
      <c r="Y184" s="91">
        <v>0.02</v>
      </c>
      <c r="Z184" s="92"/>
      <c r="AC184" s="16"/>
      <c r="BB184" s="16"/>
      <c r="BC184" s="16"/>
    </row>
    <row r="185" spans="1:57" ht="15.95" customHeight="1" x14ac:dyDescent="0.25">
      <c r="A185" s="186"/>
      <c r="B185" s="187"/>
      <c r="C185" s="187"/>
      <c r="D185" s="187"/>
      <c r="E185" s="83"/>
      <c r="F185" s="83"/>
      <c r="G185" s="83"/>
      <c r="H185" s="83"/>
      <c r="I185" s="84"/>
      <c r="J185" s="193" t="s">
        <v>158</v>
      </c>
      <c r="K185" s="193"/>
      <c r="L185" s="193"/>
      <c r="M185" s="193"/>
      <c r="N185" s="96" t="s">
        <v>156</v>
      </c>
      <c r="O185" s="96"/>
      <c r="P185" s="96"/>
      <c r="Q185" s="96"/>
      <c r="R185" s="192">
        <f>$AA$1*38</f>
        <v>0</v>
      </c>
      <c r="S185" s="192"/>
      <c r="T185" s="192"/>
      <c r="U185" s="96">
        <v>2</v>
      </c>
      <c r="V185" s="96"/>
      <c r="W185" s="97">
        <v>14</v>
      </c>
      <c r="X185" s="97"/>
      <c r="Y185" s="98">
        <v>2.7E-2</v>
      </c>
      <c r="Z185" s="99"/>
      <c r="AC185" s="16"/>
      <c r="BB185" s="16"/>
      <c r="BC185" s="16"/>
    </row>
    <row r="186" spans="1:57" ht="15.95" customHeight="1" x14ac:dyDescent="0.25">
      <c r="A186" s="189" t="s">
        <v>170</v>
      </c>
      <c r="B186" s="190"/>
      <c r="C186" s="191" t="s">
        <v>171</v>
      </c>
      <c r="D186" s="190"/>
      <c r="E186" s="79" t="s">
        <v>172</v>
      </c>
      <c r="F186" s="79"/>
      <c r="G186" s="79"/>
      <c r="H186" s="79"/>
      <c r="I186" s="80"/>
      <c r="J186" s="172" t="s">
        <v>159</v>
      </c>
      <c r="K186" s="172"/>
      <c r="L186" s="172"/>
      <c r="M186" s="172"/>
      <c r="N186" s="49" t="s">
        <v>160</v>
      </c>
      <c r="O186" s="49"/>
      <c r="P186" s="49"/>
      <c r="Q186" s="49"/>
      <c r="R186" s="182">
        <f>$AA$1*20</f>
        <v>0</v>
      </c>
      <c r="S186" s="182"/>
      <c r="T186" s="182"/>
      <c r="U186" s="49">
        <v>2</v>
      </c>
      <c r="V186" s="49"/>
      <c r="W186" s="50">
        <v>4</v>
      </c>
      <c r="X186" s="50"/>
      <c r="Y186" s="51">
        <v>0.01</v>
      </c>
      <c r="Z186" s="52"/>
      <c r="AC186" s="16"/>
      <c r="BB186" s="16"/>
      <c r="BC186" s="16"/>
    </row>
    <row r="187" spans="1:57" ht="15.95" customHeight="1" x14ac:dyDescent="0.25">
      <c r="A187" s="185"/>
      <c r="B187" s="184"/>
      <c r="C187" s="184"/>
      <c r="D187" s="184"/>
      <c r="E187" s="81"/>
      <c r="F187" s="81"/>
      <c r="G187" s="81"/>
      <c r="H187" s="81"/>
      <c r="I187" s="82"/>
      <c r="J187" s="171" t="s">
        <v>161</v>
      </c>
      <c r="K187" s="171"/>
      <c r="L187" s="171"/>
      <c r="M187" s="171"/>
      <c r="N187" s="57" t="s">
        <v>162</v>
      </c>
      <c r="O187" s="57"/>
      <c r="P187" s="57"/>
      <c r="Q187" s="57"/>
      <c r="R187" s="181">
        <f>$AA$1*24</f>
        <v>0</v>
      </c>
      <c r="S187" s="181"/>
      <c r="T187" s="181"/>
      <c r="U187" s="57">
        <v>2</v>
      </c>
      <c r="V187" s="57"/>
      <c r="W187" s="58">
        <v>7</v>
      </c>
      <c r="X187" s="58"/>
      <c r="Y187" s="59">
        <v>1.4999999999999999E-2</v>
      </c>
      <c r="Z187" s="60"/>
      <c r="AC187" s="16"/>
      <c r="BB187" s="16"/>
      <c r="BC187" s="16"/>
    </row>
    <row r="188" spans="1:57" ht="15.95" customHeight="1" x14ac:dyDescent="0.25">
      <c r="A188" s="185"/>
      <c r="B188" s="184"/>
      <c r="C188" s="184"/>
      <c r="D188" s="184"/>
      <c r="E188" s="81"/>
      <c r="F188" s="81"/>
      <c r="G188" s="81"/>
      <c r="H188" s="81"/>
      <c r="I188" s="82"/>
      <c r="J188" s="171" t="s">
        <v>163</v>
      </c>
      <c r="K188" s="171"/>
      <c r="L188" s="171"/>
      <c r="M188" s="171"/>
      <c r="N188" s="57" t="s">
        <v>160</v>
      </c>
      <c r="O188" s="57"/>
      <c r="P188" s="57"/>
      <c r="Q188" s="57"/>
      <c r="R188" s="181">
        <f>$AA$1*25</f>
        <v>0</v>
      </c>
      <c r="S188" s="181"/>
      <c r="T188" s="181"/>
      <c r="U188" s="57">
        <v>2</v>
      </c>
      <c r="V188" s="57"/>
      <c r="W188" s="58">
        <v>6</v>
      </c>
      <c r="X188" s="58"/>
      <c r="Y188" s="59">
        <v>0.01</v>
      </c>
      <c r="Z188" s="60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</row>
    <row r="189" spans="1:57" ht="15.95" customHeight="1" x14ac:dyDescent="0.25">
      <c r="A189" s="186"/>
      <c r="B189" s="187"/>
      <c r="C189" s="187"/>
      <c r="D189" s="187"/>
      <c r="E189" s="83"/>
      <c r="F189" s="83"/>
      <c r="G189" s="83"/>
      <c r="H189" s="83"/>
      <c r="I189" s="84"/>
      <c r="J189" s="170" t="s">
        <v>164</v>
      </c>
      <c r="K189" s="170"/>
      <c r="L189" s="170"/>
      <c r="M189" s="170"/>
      <c r="N189" s="41" t="s">
        <v>162</v>
      </c>
      <c r="O189" s="41"/>
      <c r="P189" s="41"/>
      <c r="Q189" s="41"/>
      <c r="R189" s="180">
        <f>$AA$1*30</f>
        <v>0</v>
      </c>
      <c r="S189" s="180"/>
      <c r="T189" s="180"/>
      <c r="U189" s="41">
        <v>2</v>
      </c>
      <c r="V189" s="41"/>
      <c r="W189" s="42">
        <v>9</v>
      </c>
      <c r="X189" s="42"/>
      <c r="Y189" s="43">
        <v>1.6E-2</v>
      </c>
      <c r="Z189" s="44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</row>
    <row r="190" spans="1:57" ht="15.95" customHeight="1" x14ac:dyDescent="0.25">
      <c r="A190" s="175" t="s">
        <v>196</v>
      </c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</row>
    <row r="191" spans="1:57" ht="15.95" customHeight="1" x14ac:dyDescent="0.25">
      <c r="A191" s="176"/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</row>
    <row r="192" spans="1:57" ht="15.95" customHeight="1" x14ac:dyDescent="0.25">
      <c r="A192" s="153" t="s">
        <v>7</v>
      </c>
      <c r="B192" s="154"/>
      <c r="C192" s="154"/>
      <c r="D192" s="154"/>
      <c r="E192" s="155" t="s">
        <v>12</v>
      </c>
      <c r="F192" s="156"/>
      <c r="G192" s="156"/>
      <c r="H192" s="156"/>
      <c r="I192" s="157"/>
      <c r="J192" s="158" t="s">
        <v>8</v>
      </c>
      <c r="K192" s="158"/>
      <c r="L192" s="158"/>
      <c r="M192" s="158"/>
      <c r="N192" s="154" t="s">
        <v>52</v>
      </c>
      <c r="O192" s="154"/>
      <c r="P192" s="154"/>
      <c r="Q192" s="154"/>
      <c r="R192" s="159" t="s">
        <v>27</v>
      </c>
      <c r="S192" s="159"/>
      <c r="T192" s="159"/>
      <c r="U192" s="154" t="s">
        <v>9</v>
      </c>
      <c r="V192" s="154"/>
      <c r="W192" s="154" t="s">
        <v>10</v>
      </c>
      <c r="X192" s="154"/>
      <c r="Y192" s="154" t="s">
        <v>11</v>
      </c>
      <c r="Z192" s="160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</row>
    <row r="193" spans="1:57" ht="15.95" customHeight="1" x14ac:dyDescent="0.25">
      <c r="A193" s="138" t="s">
        <v>192</v>
      </c>
      <c r="B193" s="139"/>
      <c r="C193" s="139"/>
      <c r="D193" s="139"/>
      <c r="E193" s="79" t="s">
        <v>185</v>
      </c>
      <c r="F193" s="79"/>
      <c r="G193" s="79"/>
      <c r="H193" s="79"/>
      <c r="I193" s="80"/>
      <c r="J193" s="161" t="s">
        <v>104</v>
      </c>
      <c r="K193" s="162"/>
      <c r="L193" s="162"/>
      <c r="M193" s="163"/>
      <c r="N193" s="173" t="s">
        <v>188</v>
      </c>
      <c r="O193" s="174"/>
      <c r="P193" s="174"/>
      <c r="Q193" s="9" t="s">
        <v>186</v>
      </c>
      <c r="R193" s="177">
        <f>$AA$1*25</f>
        <v>0</v>
      </c>
      <c r="S193" s="178">
        <f>$AS$8*26</f>
        <v>0</v>
      </c>
      <c r="T193" s="179">
        <f>$AS$8*26</f>
        <v>0</v>
      </c>
      <c r="U193" s="164">
        <v>1</v>
      </c>
      <c r="V193" s="165"/>
      <c r="W193" s="166">
        <v>14</v>
      </c>
      <c r="X193" s="167"/>
      <c r="Y193" s="168">
        <v>2.5000000000000001E-2</v>
      </c>
      <c r="Z193" s="169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</row>
    <row r="194" spans="1:57" ht="15.95" customHeight="1" x14ac:dyDescent="0.25">
      <c r="A194" s="140"/>
      <c r="B194" s="141"/>
      <c r="C194" s="141"/>
      <c r="D194" s="141"/>
      <c r="E194" s="81"/>
      <c r="F194" s="81"/>
      <c r="G194" s="81"/>
      <c r="H194" s="81"/>
      <c r="I194" s="82"/>
      <c r="J194" s="86" t="s">
        <v>118</v>
      </c>
      <c r="K194" s="87"/>
      <c r="L194" s="87"/>
      <c r="M194" s="88"/>
      <c r="N194" s="71" t="s">
        <v>188</v>
      </c>
      <c r="O194" s="72"/>
      <c r="P194" s="72"/>
      <c r="Q194" s="2" t="s">
        <v>187</v>
      </c>
      <c r="R194" s="123">
        <f>$AA$1*15</f>
        <v>0</v>
      </c>
      <c r="S194" s="124">
        <f>$AS$8*15</f>
        <v>0</v>
      </c>
      <c r="T194" s="125">
        <f>$AS$8*15</f>
        <v>0</v>
      </c>
      <c r="U194" s="108">
        <v>1</v>
      </c>
      <c r="V194" s="109"/>
      <c r="W194" s="110">
        <v>7</v>
      </c>
      <c r="X194" s="111"/>
      <c r="Y194" s="112">
        <v>1.0999999999999999E-2</v>
      </c>
      <c r="Z194" s="113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</row>
    <row r="195" spans="1:57" ht="15.95" customHeight="1" x14ac:dyDescent="0.25">
      <c r="A195" s="140"/>
      <c r="B195" s="141"/>
      <c r="C195" s="141"/>
      <c r="D195" s="141"/>
      <c r="E195" s="81"/>
      <c r="F195" s="81"/>
      <c r="G195" s="81"/>
      <c r="H195" s="81"/>
      <c r="I195" s="82"/>
      <c r="J195" s="86" t="s">
        <v>121</v>
      </c>
      <c r="K195" s="87"/>
      <c r="L195" s="87"/>
      <c r="M195" s="88"/>
      <c r="N195" s="71" t="s">
        <v>189</v>
      </c>
      <c r="O195" s="72"/>
      <c r="P195" s="72"/>
      <c r="Q195" s="2" t="s">
        <v>186</v>
      </c>
      <c r="R195" s="123">
        <f>$AA$1*16</f>
        <v>0</v>
      </c>
      <c r="S195" s="124">
        <f>$AS$8*16</f>
        <v>0</v>
      </c>
      <c r="T195" s="125">
        <f>$AS$8*16</f>
        <v>0</v>
      </c>
      <c r="U195" s="108">
        <v>1</v>
      </c>
      <c r="V195" s="109"/>
      <c r="W195" s="110">
        <v>9</v>
      </c>
      <c r="X195" s="111"/>
      <c r="Y195" s="112">
        <v>1.4999999999999999E-2</v>
      </c>
      <c r="Z195" s="113"/>
      <c r="AC195" s="11"/>
      <c r="AD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</row>
    <row r="196" spans="1:57" ht="15.95" customHeight="1" x14ac:dyDescent="0.25">
      <c r="A196" s="140"/>
      <c r="B196" s="141"/>
      <c r="C196" s="141"/>
      <c r="D196" s="141"/>
      <c r="E196" s="81"/>
      <c r="F196" s="81"/>
      <c r="G196" s="81"/>
      <c r="H196" s="81"/>
      <c r="I196" s="82"/>
      <c r="J196" s="86" t="s">
        <v>173</v>
      </c>
      <c r="K196" s="87"/>
      <c r="L196" s="87"/>
      <c r="M196" s="88"/>
      <c r="N196" s="71" t="s">
        <v>189</v>
      </c>
      <c r="O196" s="72"/>
      <c r="P196" s="72"/>
      <c r="Q196" s="2" t="s">
        <v>187</v>
      </c>
      <c r="R196" s="123">
        <f>$AA$1*10</f>
        <v>0</v>
      </c>
      <c r="S196" s="124">
        <f>$AS$8*10</f>
        <v>0</v>
      </c>
      <c r="T196" s="125">
        <f>$AS$8*10</f>
        <v>0</v>
      </c>
      <c r="U196" s="108">
        <v>1</v>
      </c>
      <c r="V196" s="109"/>
      <c r="W196" s="110">
        <v>4</v>
      </c>
      <c r="X196" s="111"/>
      <c r="Y196" s="112">
        <v>8.9999999999999993E-3</v>
      </c>
      <c r="Z196" s="113"/>
      <c r="AC196" s="11"/>
      <c r="AD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</row>
    <row r="197" spans="1:57" ht="15.95" customHeight="1" x14ac:dyDescent="0.25">
      <c r="A197" s="140"/>
      <c r="B197" s="141"/>
      <c r="C197" s="141"/>
      <c r="D197" s="141"/>
      <c r="E197" s="81"/>
      <c r="F197" s="81"/>
      <c r="G197" s="81"/>
      <c r="H197" s="81"/>
      <c r="I197" s="82"/>
      <c r="J197" s="86" t="s">
        <v>102</v>
      </c>
      <c r="K197" s="87"/>
      <c r="L197" s="87"/>
      <c r="M197" s="88"/>
      <c r="N197" s="71" t="s">
        <v>190</v>
      </c>
      <c r="O197" s="72"/>
      <c r="P197" s="72"/>
      <c r="Q197" s="2" t="s">
        <v>186</v>
      </c>
      <c r="R197" s="123">
        <f>$AA$1*14</f>
        <v>0</v>
      </c>
      <c r="S197" s="124">
        <f>$AS$8*14</f>
        <v>0</v>
      </c>
      <c r="T197" s="125">
        <f>$AS$8*14</f>
        <v>0</v>
      </c>
      <c r="U197" s="108">
        <v>1</v>
      </c>
      <c r="V197" s="109"/>
      <c r="W197" s="110">
        <v>5.8</v>
      </c>
      <c r="X197" s="111"/>
      <c r="Y197" s="112">
        <v>0.01</v>
      </c>
      <c r="Z197" s="113"/>
      <c r="AC197" s="11"/>
      <c r="AD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</row>
    <row r="198" spans="1:57" ht="15.95" customHeight="1" x14ac:dyDescent="0.25">
      <c r="A198" s="142"/>
      <c r="B198" s="143"/>
      <c r="C198" s="143"/>
      <c r="D198" s="143"/>
      <c r="E198" s="83"/>
      <c r="F198" s="83"/>
      <c r="G198" s="83"/>
      <c r="H198" s="83"/>
      <c r="I198" s="84"/>
      <c r="J198" s="93" t="s">
        <v>174</v>
      </c>
      <c r="K198" s="94"/>
      <c r="L198" s="94"/>
      <c r="M198" s="95"/>
      <c r="N198" s="69" t="s">
        <v>190</v>
      </c>
      <c r="O198" s="70"/>
      <c r="P198" s="70"/>
      <c r="Q198" s="3" t="s">
        <v>187</v>
      </c>
      <c r="R198" s="126">
        <f>$AA$1*8</f>
        <v>0</v>
      </c>
      <c r="S198" s="127">
        <f>$AS$8*8</f>
        <v>0</v>
      </c>
      <c r="T198" s="128">
        <f>$AS$8*8</f>
        <v>0</v>
      </c>
      <c r="U198" s="147">
        <v>1</v>
      </c>
      <c r="V198" s="148"/>
      <c r="W198" s="149">
        <v>2.5</v>
      </c>
      <c r="X198" s="150"/>
      <c r="Y198" s="151">
        <v>5.0000000000000001E-3</v>
      </c>
      <c r="Z198" s="152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</row>
    <row r="199" spans="1:57" ht="15.95" customHeight="1" x14ac:dyDescent="0.25">
      <c r="A199" s="132" t="s">
        <v>193</v>
      </c>
      <c r="B199" s="133"/>
      <c r="C199" s="133"/>
      <c r="D199" s="133"/>
      <c r="E199" s="79" t="s">
        <v>191</v>
      </c>
      <c r="F199" s="79"/>
      <c r="G199" s="79"/>
      <c r="H199" s="79"/>
      <c r="I199" s="80"/>
      <c r="J199" s="31"/>
      <c r="K199" s="32"/>
      <c r="L199" s="32"/>
      <c r="M199" s="32"/>
      <c r="N199" s="23"/>
      <c r="O199" s="23"/>
      <c r="P199" s="23"/>
      <c r="Q199" s="35"/>
      <c r="R199" s="85" t="s">
        <v>175</v>
      </c>
      <c r="S199" s="85"/>
      <c r="T199" s="85"/>
      <c r="U199" s="22"/>
      <c r="V199" s="23"/>
      <c r="W199" s="23"/>
      <c r="X199" s="23"/>
      <c r="Y199" s="23"/>
      <c r="Z199" s="24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</row>
    <row r="200" spans="1:57" ht="15.95" customHeight="1" x14ac:dyDescent="0.25">
      <c r="A200" s="134"/>
      <c r="B200" s="135"/>
      <c r="C200" s="135"/>
      <c r="D200" s="135"/>
      <c r="E200" s="81"/>
      <c r="F200" s="81"/>
      <c r="G200" s="81"/>
      <c r="H200" s="81"/>
      <c r="I200" s="82"/>
      <c r="J200" s="120" t="s">
        <v>176</v>
      </c>
      <c r="K200" s="121"/>
      <c r="L200" s="121"/>
      <c r="M200" s="122"/>
      <c r="N200" s="71" t="s">
        <v>188</v>
      </c>
      <c r="O200" s="72"/>
      <c r="P200" s="72"/>
      <c r="Q200" s="6" t="s">
        <v>186</v>
      </c>
      <c r="R200" s="129" t="str">
        <f>CONCATENATE($AA$1*40,"/",$AA$1*48)</f>
        <v>0/0</v>
      </c>
      <c r="S200" s="130" t="str">
        <f>CONCATENATE($AS$8*38,"/",$AS$8*46,)</f>
        <v>0/0</v>
      </c>
      <c r="T200" s="131" t="str">
        <f>CONCATENATE($AS$8*38,"/",$AS$8*46,)</f>
        <v>0/0</v>
      </c>
      <c r="U200" s="114">
        <v>1</v>
      </c>
      <c r="V200" s="115"/>
      <c r="W200" s="116">
        <v>16</v>
      </c>
      <c r="X200" s="117"/>
      <c r="Y200" s="118">
        <v>3.5000000000000003E-2</v>
      </c>
      <c r="Z200" s="119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</row>
    <row r="201" spans="1:57" ht="15.95" customHeight="1" x14ac:dyDescent="0.25">
      <c r="A201" s="134"/>
      <c r="B201" s="135"/>
      <c r="C201" s="135"/>
      <c r="D201" s="135"/>
      <c r="E201" s="81"/>
      <c r="F201" s="81"/>
      <c r="G201" s="81"/>
      <c r="H201" s="81"/>
      <c r="I201" s="82"/>
      <c r="J201" s="120" t="s">
        <v>177</v>
      </c>
      <c r="K201" s="121"/>
      <c r="L201" s="121"/>
      <c r="M201" s="122"/>
      <c r="N201" s="71" t="s">
        <v>188</v>
      </c>
      <c r="O201" s="72"/>
      <c r="P201" s="72"/>
      <c r="Q201" s="6" t="s">
        <v>187</v>
      </c>
      <c r="R201" s="61" t="str">
        <f>CONCATENATE($AA$1*20,"/",$AA$1*25)</f>
        <v>0/0</v>
      </c>
      <c r="S201" s="62" t="str">
        <f>CONCATENATE($AS$8*19,"/",$AS$8*24,)</f>
        <v>0/0</v>
      </c>
      <c r="T201" s="63" t="str">
        <f>CONCATENATE($AS$8*19,"/",$AS$8*24,)</f>
        <v>0/0</v>
      </c>
      <c r="U201" s="114">
        <v>1</v>
      </c>
      <c r="V201" s="115"/>
      <c r="W201" s="116">
        <v>8</v>
      </c>
      <c r="X201" s="117"/>
      <c r="Y201" s="118">
        <v>1.4999999999999999E-2</v>
      </c>
      <c r="Z201" s="119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</row>
    <row r="202" spans="1:57" ht="15.95" customHeight="1" x14ac:dyDescent="0.25">
      <c r="A202" s="134"/>
      <c r="B202" s="135"/>
      <c r="C202" s="135"/>
      <c r="D202" s="135"/>
      <c r="E202" s="81"/>
      <c r="F202" s="81"/>
      <c r="G202" s="81"/>
      <c r="H202" s="81"/>
      <c r="I202" s="82"/>
      <c r="J202" s="120" t="s">
        <v>178</v>
      </c>
      <c r="K202" s="121"/>
      <c r="L202" s="121"/>
      <c r="M202" s="122"/>
      <c r="N202" s="71" t="s">
        <v>189</v>
      </c>
      <c r="O202" s="72"/>
      <c r="P202" s="72"/>
      <c r="Q202" s="6" t="s">
        <v>186</v>
      </c>
      <c r="R202" s="61" t="str">
        <f>CONCATENATE($AA$1*30,"/",$AA$1*38)</f>
        <v>0/0</v>
      </c>
      <c r="S202" s="62" t="str">
        <f>CONCATENATE($AS$8*28,"/",$AS$8*36,)</f>
        <v>0/0</v>
      </c>
      <c r="T202" s="63" t="str">
        <f>CONCATENATE($AS$8*28,"/",$AS$8*36,)</f>
        <v>0/0</v>
      </c>
      <c r="U202" s="114">
        <v>1</v>
      </c>
      <c r="V202" s="115"/>
      <c r="W202" s="116">
        <v>9</v>
      </c>
      <c r="X202" s="117"/>
      <c r="Y202" s="118">
        <v>2.1000000000000001E-2</v>
      </c>
      <c r="Z202" s="119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</row>
    <row r="203" spans="1:57" ht="15.95" customHeight="1" x14ac:dyDescent="0.25">
      <c r="A203" s="134"/>
      <c r="B203" s="135"/>
      <c r="C203" s="135"/>
      <c r="D203" s="135"/>
      <c r="E203" s="81"/>
      <c r="F203" s="81"/>
      <c r="G203" s="81"/>
      <c r="H203" s="81"/>
      <c r="I203" s="82"/>
      <c r="J203" s="120" t="s">
        <v>179</v>
      </c>
      <c r="K203" s="121"/>
      <c r="L203" s="121"/>
      <c r="M203" s="122"/>
      <c r="N203" s="71" t="s">
        <v>189</v>
      </c>
      <c r="O203" s="72"/>
      <c r="P203" s="72"/>
      <c r="Q203" s="6" t="s">
        <v>187</v>
      </c>
      <c r="R203" s="61" t="str">
        <f>CONCATENATE($AA$1*15,"/",$AA$1*20)</f>
        <v>0/0</v>
      </c>
      <c r="S203" s="62" t="str">
        <f>CONCATENATE($AS$8*14,"/",$AS$8*18,)</f>
        <v>0/0</v>
      </c>
      <c r="T203" s="63" t="str">
        <f>CONCATENATE($AS$8*14,"/",$AS$8*18,)</f>
        <v>0/0</v>
      </c>
      <c r="U203" s="114">
        <v>1</v>
      </c>
      <c r="V203" s="115"/>
      <c r="W203" s="116">
        <v>4</v>
      </c>
      <c r="X203" s="117"/>
      <c r="Y203" s="118">
        <v>1.0999999999999999E-2</v>
      </c>
      <c r="Z203" s="119"/>
      <c r="AC203" s="11"/>
      <c r="AD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</row>
    <row r="204" spans="1:57" ht="15.95" customHeight="1" x14ac:dyDescent="0.25">
      <c r="A204" s="134"/>
      <c r="B204" s="135"/>
      <c r="C204" s="135"/>
      <c r="D204" s="135"/>
      <c r="E204" s="81"/>
      <c r="F204" s="81"/>
      <c r="G204" s="81"/>
      <c r="H204" s="81"/>
      <c r="I204" s="82"/>
      <c r="J204" s="120" t="s">
        <v>180</v>
      </c>
      <c r="K204" s="121"/>
      <c r="L204" s="121"/>
      <c r="M204" s="122"/>
      <c r="N204" s="71" t="s">
        <v>190</v>
      </c>
      <c r="O204" s="72"/>
      <c r="P204" s="72"/>
      <c r="Q204" s="6" t="s">
        <v>186</v>
      </c>
      <c r="R204" s="61" t="str">
        <f>CONCATENATE($AA$1*25,"/",$AA$1*35)</f>
        <v>0/0</v>
      </c>
      <c r="S204" s="64" t="str">
        <f>CONCATENATE($AS$8*24,"/",$AS$8*32,)</f>
        <v>0/0</v>
      </c>
      <c r="T204" s="65" t="str">
        <f>CONCATENATE($AS$8*24,"/",$AS$8*32,)</f>
        <v>0/0</v>
      </c>
      <c r="U204" s="114">
        <v>1</v>
      </c>
      <c r="V204" s="115"/>
      <c r="W204" s="116">
        <v>7</v>
      </c>
      <c r="X204" s="117"/>
      <c r="Y204" s="118">
        <v>1.2999999999999999E-2</v>
      </c>
      <c r="Z204" s="119"/>
      <c r="AC204" s="11"/>
      <c r="AD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</row>
    <row r="205" spans="1:57" ht="15.95" customHeight="1" x14ac:dyDescent="0.25">
      <c r="A205" s="136"/>
      <c r="B205" s="137"/>
      <c r="C205" s="137"/>
      <c r="D205" s="137"/>
      <c r="E205" s="83"/>
      <c r="F205" s="83"/>
      <c r="G205" s="83"/>
      <c r="H205" s="83"/>
      <c r="I205" s="84"/>
      <c r="J205" s="144" t="s">
        <v>181</v>
      </c>
      <c r="K205" s="145"/>
      <c r="L205" s="145"/>
      <c r="M205" s="146"/>
      <c r="N205" s="69" t="s">
        <v>190</v>
      </c>
      <c r="O205" s="70"/>
      <c r="P205" s="70"/>
      <c r="Q205" s="7" t="s">
        <v>187</v>
      </c>
      <c r="R205" s="66" t="str">
        <f>CONCATENATE($AA$1*14,"/",$AA$1*18)</f>
        <v>0/0</v>
      </c>
      <c r="S205" s="67" t="str">
        <f>CONCATENATE($AS$8*12,"/",$AS$8*16,)</f>
        <v>0/0</v>
      </c>
      <c r="T205" s="68" t="str">
        <f>CONCATENATE($AS$8*12,"/",$AS$8*16,)</f>
        <v>0/0</v>
      </c>
      <c r="U205" s="100">
        <v>1</v>
      </c>
      <c r="V205" s="101"/>
      <c r="W205" s="102">
        <v>3.5</v>
      </c>
      <c r="X205" s="103"/>
      <c r="Y205" s="104">
        <v>7.0000000000000001E-3</v>
      </c>
      <c r="Z205" s="105"/>
      <c r="AC205" s="11"/>
      <c r="AD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</row>
    <row r="206" spans="1:57" ht="15.95" customHeight="1" x14ac:dyDescent="0.25">
      <c r="A206" s="73" t="s">
        <v>194</v>
      </c>
      <c r="B206" s="74"/>
      <c r="C206" s="74"/>
      <c r="D206" s="74"/>
      <c r="E206" s="79" t="s">
        <v>195</v>
      </c>
      <c r="F206" s="79"/>
      <c r="G206" s="79"/>
      <c r="H206" s="79"/>
      <c r="I206" s="80"/>
      <c r="J206" s="31"/>
      <c r="K206" s="32"/>
      <c r="L206" s="32"/>
      <c r="M206" s="32"/>
      <c r="N206" s="23"/>
      <c r="O206" s="23"/>
      <c r="P206" s="23"/>
      <c r="Q206" s="35"/>
      <c r="R206" s="85" t="s">
        <v>175</v>
      </c>
      <c r="S206" s="85"/>
      <c r="T206" s="85"/>
      <c r="U206" s="22"/>
      <c r="V206" s="23"/>
      <c r="W206" s="23"/>
      <c r="X206" s="23"/>
      <c r="Y206" s="23"/>
      <c r="Z206" s="24"/>
      <c r="AC206" s="11"/>
      <c r="AD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</row>
    <row r="207" spans="1:57" ht="15.95" customHeight="1" x14ac:dyDescent="0.25">
      <c r="A207" s="75"/>
      <c r="B207" s="76"/>
      <c r="C207" s="76"/>
      <c r="D207" s="76"/>
      <c r="E207" s="81"/>
      <c r="F207" s="81"/>
      <c r="G207" s="81"/>
      <c r="H207" s="81"/>
      <c r="I207" s="82"/>
      <c r="J207" s="86" t="s">
        <v>105</v>
      </c>
      <c r="K207" s="87"/>
      <c r="L207" s="87"/>
      <c r="M207" s="88"/>
      <c r="N207" s="71" t="s">
        <v>189</v>
      </c>
      <c r="O207" s="72"/>
      <c r="P207" s="72"/>
      <c r="Q207" s="2" t="s">
        <v>186</v>
      </c>
      <c r="R207" s="106" t="str">
        <f>CONCATENATE($AA$1*36,"/",$AA$1*44)</f>
        <v>0/0</v>
      </c>
      <c r="S207" s="106" t="e">
        <f>CONCATENATE(#REF!*39,"/",#REF!*49,)</f>
        <v>#REF!</v>
      </c>
      <c r="T207" s="106" t="e">
        <f>CONCATENATE(#REF!*39,"/",#REF!*49,)</f>
        <v>#REF!</v>
      </c>
      <c r="U207" s="89">
        <v>1</v>
      </c>
      <c r="V207" s="89"/>
      <c r="W207" s="90">
        <v>9</v>
      </c>
      <c r="X207" s="90"/>
      <c r="Y207" s="91">
        <v>1.4999999999999999E-2</v>
      </c>
      <c r="Z207" s="92"/>
      <c r="AC207" s="11"/>
      <c r="AD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</row>
    <row r="208" spans="1:57" ht="15.95" customHeight="1" x14ac:dyDescent="0.25">
      <c r="A208" s="75"/>
      <c r="B208" s="76"/>
      <c r="C208" s="76"/>
      <c r="D208" s="76"/>
      <c r="E208" s="81"/>
      <c r="F208" s="81"/>
      <c r="G208" s="81"/>
      <c r="H208" s="81"/>
      <c r="I208" s="82"/>
      <c r="J208" s="86" t="s">
        <v>182</v>
      </c>
      <c r="K208" s="87"/>
      <c r="L208" s="87"/>
      <c r="M208" s="88"/>
      <c r="N208" s="71" t="s">
        <v>189</v>
      </c>
      <c r="O208" s="72"/>
      <c r="P208" s="72"/>
      <c r="Q208" s="2" t="s">
        <v>187</v>
      </c>
      <c r="R208" s="106" t="str">
        <f>CONCATENATE($AA$1*18,"/",$AA$1*22)</f>
        <v>0/0</v>
      </c>
      <c r="S208" s="106" t="e">
        <f>CONCATENATE(#REF!*20,"/",#REF!*25,)</f>
        <v>#REF!</v>
      </c>
      <c r="T208" s="106" t="e">
        <f>CONCATENATE(#REF!*20,"/",#REF!*25,)</f>
        <v>#REF!</v>
      </c>
      <c r="U208" s="89">
        <v>1</v>
      </c>
      <c r="V208" s="89"/>
      <c r="W208" s="90">
        <v>4</v>
      </c>
      <c r="X208" s="90"/>
      <c r="Y208" s="91">
        <v>8.9999999999999993E-3</v>
      </c>
      <c r="Z208" s="92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</row>
    <row r="209" spans="1:57" ht="15.95" customHeight="1" x14ac:dyDescent="0.25">
      <c r="A209" s="75"/>
      <c r="B209" s="76"/>
      <c r="C209" s="76"/>
      <c r="D209" s="76"/>
      <c r="E209" s="81"/>
      <c r="F209" s="81"/>
      <c r="G209" s="81"/>
      <c r="H209" s="81"/>
      <c r="I209" s="82"/>
      <c r="J209" s="86" t="s">
        <v>183</v>
      </c>
      <c r="K209" s="87"/>
      <c r="L209" s="87"/>
      <c r="M209" s="88"/>
      <c r="N209" s="71" t="s">
        <v>190</v>
      </c>
      <c r="O209" s="72"/>
      <c r="P209" s="72"/>
      <c r="Q209" s="2" t="s">
        <v>186</v>
      </c>
      <c r="R209" s="106" t="str">
        <f>CONCATENATE($AA$1*32,"/",$AA$1*38)</f>
        <v>0/0</v>
      </c>
      <c r="S209" s="106" t="e">
        <f>CONCATENATE(#REF!*28,"/",#REF!*38,)</f>
        <v>#REF!</v>
      </c>
      <c r="T209" s="106" t="e">
        <f>CONCATENATE(#REF!*28,"/",#REF!*38,)</f>
        <v>#REF!</v>
      </c>
      <c r="U209" s="89">
        <v>1</v>
      </c>
      <c r="V209" s="89"/>
      <c r="W209" s="90">
        <v>5.8</v>
      </c>
      <c r="X209" s="90"/>
      <c r="Y209" s="91">
        <v>0.01</v>
      </c>
      <c r="Z209" s="92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</row>
    <row r="210" spans="1:57" ht="15.95" customHeight="1" x14ac:dyDescent="0.25">
      <c r="A210" s="77"/>
      <c r="B210" s="78"/>
      <c r="C210" s="78"/>
      <c r="D210" s="78"/>
      <c r="E210" s="83"/>
      <c r="F210" s="83"/>
      <c r="G210" s="83"/>
      <c r="H210" s="83"/>
      <c r="I210" s="84"/>
      <c r="J210" s="93" t="s">
        <v>184</v>
      </c>
      <c r="K210" s="94"/>
      <c r="L210" s="94"/>
      <c r="M210" s="95"/>
      <c r="N210" s="69" t="s">
        <v>190</v>
      </c>
      <c r="O210" s="70"/>
      <c r="P210" s="70"/>
      <c r="Q210" s="3" t="s">
        <v>187</v>
      </c>
      <c r="R210" s="107" t="str">
        <f>CONCATENATE($AA$1*16,"/",$AA$1*19)</f>
        <v>0/0</v>
      </c>
      <c r="S210" s="107" t="e">
        <f>CONCATENATE(#REF!*14,"/",#REF!*19,)</f>
        <v>#REF!</v>
      </c>
      <c r="T210" s="107" t="e">
        <f>CONCATENATE(#REF!*14,"/",#REF!*19,)</f>
        <v>#REF!</v>
      </c>
      <c r="U210" s="96">
        <v>1</v>
      </c>
      <c r="V210" s="96"/>
      <c r="W210" s="97">
        <v>2.5</v>
      </c>
      <c r="X210" s="97"/>
      <c r="Y210" s="98">
        <v>5.0000000000000001E-3</v>
      </c>
      <c r="Z210" s="99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</row>
    <row r="211" spans="1:57" ht="15.95" customHeight="1" x14ac:dyDescent="0.25"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</row>
    <row r="212" spans="1:57" ht="15.95" customHeight="1" x14ac:dyDescent="0.25"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</row>
    <row r="213" spans="1:57" ht="15.95" customHeight="1" x14ac:dyDescent="0.25">
      <c r="A213" s="254" t="s">
        <v>137</v>
      </c>
      <c r="B213" s="254"/>
      <c r="C213" s="254"/>
      <c r="D213" s="254"/>
      <c r="E213" s="254"/>
      <c r="F213" s="254"/>
      <c r="G213" s="254"/>
      <c r="H213" s="254"/>
      <c r="I213" s="254"/>
      <c r="J213" s="254"/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4"/>
      <c r="X213" s="254"/>
      <c r="Y213" s="254"/>
      <c r="Z213" s="254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</row>
    <row r="214" spans="1:57" ht="15.95" customHeight="1" x14ac:dyDescent="0.25">
      <c r="A214" s="254"/>
      <c r="B214" s="254"/>
      <c r="C214" s="254"/>
      <c r="D214" s="254"/>
      <c r="E214" s="254"/>
      <c r="F214" s="254"/>
      <c r="G214" s="254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4"/>
      <c r="X214" s="254"/>
      <c r="Y214" s="254"/>
      <c r="Z214" s="254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</row>
    <row r="215" spans="1:57" ht="15.95" customHeight="1" x14ac:dyDescent="0.25"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</row>
    <row r="216" spans="1:57" ht="15.95" customHeight="1" x14ac:dyDescent="0.25"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</row>
    <row r="217" spans="1:57" ht="15.95" customHeight="1" x14ac:dyDescent="0.25"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</row>
    <row r="218" spans="1:57" ht="15.95" customHeight="1" x14ac:dyDescent="0.25"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</row>
    <row r="219" spans="1:57" ht="15.95" customHeight="1" x14ac:dyDescent="0.25"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</row>
    <row r="220" spans="1:57" ht="15.95" customHeight="1" x14ac:dyDescent="0.25"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</row>
    <row r="221" spans="1:57" ht="15.95" customHeight="1" x14ac:dyDescent="0.25"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</row>
  </sheetData>
  <mergeCells count="746">
    <mergeCell ref="M114:P117"/>
    <mergeCell ref="I114:L117"/>
    <mergeCell ref="Q119:T119"/>
    <mergeCell ref="Q118:T118"/>
    <mergeCell ref="Q121:T121"/>
    <mergeCell ref="M121:P121"/>
    <mergeCell ref="I121:L121"/>
    <mergeCell ref="Q120:T120"/>
    <mergeCell ref="M120:P120"/>
    <mergeCell ref="I120:L120"/>
    <mergeCell ref="I119:L119"/>
    <mergeCell ref="I118:L118"/>
    <mergeCell ref="M119:P119"/>
    <mergeCell ref="M118:P118"/>
    <mergeCell ref="E114:H117"/>
    <mergeCell ref="A118:D118"/>
    <mergeCell ref="A119:D119"/>
    <mergeCell ref="E119:H119"/>
    <mergeCell ref="E118:H118"/>
    <mergeCell ref="E120:H120"/>
    <mergeCell ref="E121:H121"/>
    <mergeCell ref="A114:D117"/>
    <mergeCell ref="A120:D120"/>
    <mergeCell ref="A121:D121"/>
    <mergeCell ref="A110:Z111"/>
    <mergeCell ref="A112:Z113"/>
    <mergeCell ref="A91:D93"/>
    <mergeCell ref="A94:D96"/>
    <mergeCell ref="A108:Z109"/>
    <mergeCell ref="AA1:AB2"/>
    <mergeCell ref="Y90:Z90"/>
    <mergeCell ref="E91:I93"/>
    <mergeCell ref="E94:I96"/>
    <mergeCell ref="J94:M96"/>
    <mergeCell ref="J91:M93"/>
    <mergeCell ref="N94:Q96"/>
    <mergeCell ref="N91:Q93"/>
    <mergeCell ref="Y94:Z96"/>
    <mergeCell ref="W94:X96"/>
    <mergeCell ref="U94:V96"/>
    <mergeCell ref="E90:I90"/>
    <mergeCell ref="J90:M90"/>
    <mergeCell ref="N90:Q90"/>
    <mergeCell ref="R90:T90"/>
    <mergeCell ref="U90:V90"/>
    <mergeCell ref="W90:X90"/>
    <mergeCell ref="R94:T96"/>
    <mergeCell ref="Y91:Z93"/>
    <mergeCell ref="W91:X93"/>
    <mergeCell ref="U91:V93"/>
    <mergeCell ref="R91:T93"/>
    <mergeCell ref="A88:Z89"/>
    <mergeCell ref="A90:D90"/>
    <mergeCell ref="U82:V84"/>
    <mergeCell ref="A73:D75"/>
    <mergeCell ref="A76:D81"/>
    <mergeCell ref="E82:I84"/>
    <mergeCell ref="A82:D84"/>
    <mergeCell ref="N82:Q84"/>
    <mergeCell ref="J82:M84"/>
    <mergeCell ref="W76:X78"/>
    <mergeCell ref="U79:V81"/>
    <mergeCell ref="U76:V78"/>
    <mergeCell ref="R79:T81"/>
    <mergeCell ref="R76:T78"/>
    <mergeCell ref="N79:Q81"/>
    <mergeCell ref="N76:Q78"/>
    <mergeCell ref="R82:T84"/>
    <mergeCell ref="Y82:Z84"/>
    <mergeCell ref="W82:X84"/>
    <mergeCell ref="Y79:Z81"/>
    <mergeCell ref="Y76:Z78"/>
    <mergeCell ref="J73:M75"/>
    <mergeCell ref="N70:Q72"/>
    <mergeCell ref="J70:M72"/>
    <mergeCell ref="A70:D72"/>
    <mergeCell ref="E76:I81"/>
    <mergeCell ref="J79:M81"/>
    <mergeCell ref="J76:M78"/>
    <mergeCell ref="E70:I72"/>
    <mergeCell ref="E73:I75"/>
    <mergeCell ref="N73:Q75"/>
    <mergeCell ref="Y73:Z75"/>
    <mergeCell ref="W73:X75"/>
    <mergeCell ref="Y70:Z72"/>
    <mergeCell ref="W70:X72"/>
    <mergeCell ref="U73:V75"/>
    <mergeCell ref="U70:V72"/>
    <mergeCell ref="R73:T75"/>
    <mergeCell ref="R70:T72"/>
    <mergeCell ref="W79:X81"/>
    <mergeCell ref="R64:T66"/>
    <mergeCell ref="N64:Q66"/>
    <mergeCell ref="J64:M66"/>
    <mergeCell ref="A67:D69"/>
    <mergeCell ref="Y67:Z69"/>
    <mergeCell ref="W67:X69"/>
    <mergeCell ref="U67:V69"/>
    <mergeCell ref="R67:T69"/>
    <mergeCell ref="N67:Q69"/>
    <mergeCell ref="J67:M69"/>
    <mergeCell ref="E64:I66"/>
    <mergeCell ref="E67:I69"/>
    <mergeCell ref="A64:D66"/>
    <mergeCell ref="W61:X61"/>
    <mergeCell ref="W60:X60"/>
    <mergeCell ref="U60:V60"/>
    <mergeCell ref="U61:V61"/>
    <mergeCell ref="U62:V62"/>
    <mergeCell ref="U63:V63"/>
    <mergeCell ref="Y64:Z66"/>
    <mergeCell ref="W64:X66"/>
    <mergeCell ref="U64:V66"/>
    <mergeCell ref="J61:M61"/>
    <mergeCell ref="J60:M60"/>
    <mergeCell ref="R63:T63"/>
    <mergeCell ref="R62:T62"/>
    <mergeCell ref="R61:T61"/>
    <mergeCell ref="R60:T60"/>
    <mergeCell ref="N63:Q63"/>
    <mergeCell ref="N62:Q62"/>
    <mergeCell ref="N61:Q61"/>
    <mergeCell ref="N60:Q60"/>
    <mergeCell ref="W58:X58"/>
    <mergeCell ref="Y58:Z58"/>
    <mergeCell ref="A59:D63"/>
    <mergeCell ref="E59:I63"/>
    <mergeCell ref="J59:M59"/>
    <mergeCell ref="N59:Q59"/>
    <mergeCell ref="R59:T59"/>
    <mergeCell ref="U59:V59"/>
    <mergeCell ref="W59:X59"/>
    <mergeCell ref="Y59:Z59"/>
    <mergeCell ref="A58:D58"/>
    <mergeCell ref="E58:I58"/>
    <mergeCell ref="J58:M58"/>
    <mergeCell ref="N58:Q58"/>
    <mergeCell ref="R58:T58"/>
    <mergeCell ref="U58:V58"/>
    <mergeCell ref="Y60:Z60"/>
    <mergeCell ref="Y61:Z61"/>
    <mergeCell ref="Y62:Z62"/>
    <mergeCell ref="Y63:Z63"/>
    <mergeCell ref="W63:X63"/>
    <mergeCell ref="W62:X62"/>
    <mergeCell ref="J63:M63"/>
    <mergeCell ref="J62:M62"/>
    <mergeCell ref="A1:Z2"/>
    <mergeCell ref="A54:Z55"/>
    <mergeCell ref="A56:Z57"/>
    <mergeCell ref="U50:V50"/>
    <mergeCell ref="U49:V49"/>
    <mergeCell ref="R51:T51"/>
    <mergeCell ref="R50:T50"/>
    <mergeCell ref="R49:T49"/>
    <mergeCell ref="A21:D25"/>
    <mergeCell ref="E21:I25"/>
    <mergeCell ref="A26:D30"/>
    <mergeCell ref="J50:M50"/>
    <mergeCell ref="J49:M49"/>
    <mergeCell ref="N51:Q51"/>
    <mergeCell ref="N50:Q50"/>
    <mergeCell ref="N49:Q49"/>
    <mergeCell ref="Y51:Z51"/>
    <mergeCell ref="Y50:Z50"/>
    <mergeCell ref="Y49:Z49"/>
    <mergeCell ref="W51:X51"/>
    <mergeCell ref="W50:X50"/>
    <mergeCell ref="A3:Z7"/>
    <mergeCell ref="W49:X49"/>
    <mergeCell ref="R47:T47"/>
    <mergeCell ref="Y47:Z47"/>
    <mergeCell ref="W47:X47"/>
    <mergeCell ref="W46:X46"/>
    <mergeCell ref="U47:V47"/>
    <mergeCell ref="U46:V46"/>
    <mergeCell ref="Y46:Z46"/>
    <mergeCell ref="N47:Q47"/>
    <mergeCell ref="N46:Q46"/>
    <mergeCell ref="J47:M47"/>
    <mergeCell ref="J46:M46"/>
    <mergeCell ref="J36:M36"/>
    <mergeCell ref="J35:M35"/>
    <mergeCell ref="A50:I50"/>
    <mergeCell ref="A51:I51"/>
    <mergeCell ref="J51:M51"/>
    <mergeCell ref="U51:V51"/>
    <mergeCell ref="A40:D44"/>
    <mergeCell ref="E40:I44"/>
    <mergeCell ref="N43:Q43"/>
    <mergeCell ref="N42:Q42"/>
    <mergeCell ref="N41:Q41"/>
    <mergeCell ref="J43:M43"/>
    <mergeCell ref="J42:M42"/>
    <mergeCell ref="J41:M41"/>
    <mergeCell ref="R43:T43"/>
    <mergeCell ref="R42:T42"/>
    <mergeCell ref="R39:T39"/>
    <mergeCell ref="N39:Q39"/>
    <mergeCell ref="R41:T41"/>
    <mergeCell ref="R46:T46"/>
    <mergeCell ref="A49:I49"/>
    <mergeCell ref="A45:D48"/>
    <mergeCell ref="E45:I48"/>
    <mergeCell ref="Y41:Z41"/>
    <mergeCell ref="W43:X43"/>
    <mergeCell ref="W42:X42"/>
    <mergeCell ref="W41:X41"/>
    <mergeCell ref="U43:V43"/>
    <mergeCell ref="U42:V42"/>
    <mergeCell ref="U41:V41"/>
    <mergeCell ref="R28:T28"/>
    <mergeCell ref="U28:V28"/>
    <mergeCell ref="Y39:Z39"/>
    <mergeCell ref="Y43:Z43"/>
    <mergeCell ref="Y42:Z42"/>
    <mergeCell ref="J34:M34"/>
    <mergeCell ref="J38:M38"/>
    <mergeCell ref="A33:D33"/>
    <mergeCell ref="E33:I33"/>
    <mergeCell ref="J33:M33"/>
    <mergeCell ref="N33:Q33"/>
    <mergeCell ref="R33:T33"/>
    <mergeCell ref="U33:V33"/>
    <mergeCell ref="Y34:Z34"/>
    <mergeCell ref="W34:X34"/>
    <mergeCell ref="U34:V34"/>
    <mergeCell ref="R34:T34"/>
    <mergeCell ref="E34:I39"/>
    <mergeCell ref="A34:D39"/>
    <mergeCell ref="Y38:Z38"/>
    <mergeCell ref="Y37:Z37"/>
    <mergeCell ref="W39:X39"/>
    <mergeCell ref="W38:X38"/>
    <mergeCell ref="W37:X37"/>
    <mergeCell ref="U39:V39"/>
    <mergeCell ref="U38:V38"/>
    <mergeCell ref="J39:M39"/>
    <mergeCell ref="W33:X33"/>
    <mergeCell ref="J37:M37"/>
    <mergeCell ref="Y27:Z27"/>
    <mergeCell ref="W27:X27"/>
    <mergeCell ref="U27:V27"/>
    <mergeCell ref="N38:Q38"/>
    <mergeCell ref="N37:Q37"/>
    <mergeCell ref="N36:Q36"/>
    <mergeCell ref="N35:Q35"/>
    <mergeCell ref="N34:Q34"/>
    <mergeCell ref="W35:X35"/>
    <mergeCell ref="Y36:Z36"/>
    <mergeCell ref="Y35:Z35"/>
    <mergeCell ref="Y33:Z33"/>
    <mergeCell ref="R38:T38"/>
    <mergeCell ref="R37:T37"/>
    <mergeCell ref="R36:T36"/>
    <mergeCell ref="R35:T35"/>
    <mergeCell ref="U37:V37"/>
    <mergeCell ref="U36:V36"/>
    <mergeCell ref="U35:V35"/>
    <mergeCell ref="W36:X36"/>
    <mergeCell ref="U16:V16"/>
    <mergeCell ref="N16:Q16"/>
    <mergeCell ref="R20:T20"/>
    <mergeCell ref="R19:T19"/>
    <mergeCell ref="R18:T18"/>
    <mergeCell ref="R27:T27"/>
    <mergeCell ref="A31:Z32"/>
    <mergeCell ref="E26:I30"/>
    <mergeCell ref="J22:M22"/>
    <mergeCell ref="R22:T22"/>
    <mergeCell ref="Y24:Z24"/>
    <mergeCell ref="Y23:Z23"/>
    <mergeCell ref="Y22:Z22"/>
    <mergeCell ref="W24:X24"/>
    <mergeCell ref="W23:X23"/>
    <mergeCell ref="W22:X22"/>
    <mergeCell ref="U24:V24"/>
    <mergeCell ref="J29:M29"/>
    <mergeCell ref="J28:M28"/>
    <mergeCell ref="J27:M27"/>
    <mergeCell ref="N28:Q28"/>
    <mergeCell ref="Y28:Z28"/>
    <mergeCell ref="W28:X28"/>
    <mergeCell ref="N27:Q27"/>
    <mergeCell ref="Y10:Z10"/>
    <mergeCell ref="W10:X10"/>
    <mergeCell ref="U10:V10"/>
    <mergeCell ref="R15:T15"/>
    <mergeCell ref="R17:T17"/>
    <mergeCell ref="R16:T16"/>
    <mergeCell ref="E16:I20"/>
    <mergeCell ref="A16:D20"/>
    <mergeCell ref="J20:M20"/>
    <mergeCell ref="J19:M19"/>
    <mergeCell ref="J18:M18"/>
    <mergeCell ref="J17:M17"/>
    <mergeCell ref="J16:M16"/>
    <mergeCell ref="N20:Q20"/>
    <mergeCell ref="Y20:Z20"/>
    <mergeCell ref="Y19:Z19"/>
    <mergeCell ref="Y18:Z18"/>
    <mergeCell ref="Y17:Z17"/>
    <mergeCell ref="Y16:Z16"/>
    <mergeCell ref="W16:X16"/>
    <mergeCell ref="W17:X17"/>
    <mergeCell ref="W18:X18"/>
    <mergeCell ref="W19:X19"/>
    <mergeCell ref="W20:X20"/>
    <mergeCell ref="A52:Z53"/>
    <mergeCell ref="N19:Q19"/>
    <mergeCell ref="N18:Q18"/>
    <mergeCell ref="N17:Q17"/>
    <mergeCell ref="J15:M15"/>
    <mergeCell ref="J14:M14"/>
    <mergeCell ref="J13:M13"/>
    <mergeCell ref="J12:M12"/>
    <mergeCell ref="J11:M11"/>
    <mergeCell ref="N15:Q15"/>
    <mergeCell ref="N14:Q14"/>
    <mergeCell ref="N13:Q13"/>
    <mergeCell ref="N12:Q12"/>
    <mergeCell ref="N11:Q11"/>
    <mergeCell ref="U11:V11"/>
    <mergeCell ref="N24:Q24"/>
    <mergeCell ref="N23:Q23"/>
    <mergeCell ref="N22:Q22"/>
    <mergeCell ref="U23:V23"/>
    <mergeCell ref="U22:V22"/>
    <mergeCell ref="U20:V20"/>
    <mergeCell ref="U19:V19"/>
    <mergeCell ref="U18:V18"/>
    <mergeCell ref="U17:V17"/>
    <mergeCell ref="R10:T10"/>
    <mergeCell ref="W14:X14"/>
    <mergeCell ref="W15:X15"/>
    <mergeCell ref="U15:V15"/>
    <mergeCell ref="U14:V14"/>
    <mergeCell ref="U13:V13"/>
    <mergeCell ref="U12:V12"/>
    <mergeCell ref="E11:I15"/>
    <mergeCell ref="A11:D15"/>
    <mergeCell ref="E10:I10"/>
    <mergeCell ref="J10:M10"/>
    <mergeCell ref="N10:Q10"/>
    <mergeCell ref="A126:D126"/>
    <mergeCell ref="A8:Z9"/>
    <mergeCell ref="R24:T24"/>
    <mergeCell ref="J24:M24"/>
    <mergeCell ref="N29:Q29"/>
    <mergeCell ref="Y29:Z29"/>
    <mergeCell ref="R23:T23"/>
    <mergeCell ref="J23:M23"/>
    <mergeCell ref="W29:X29"/>
    <mergeCell ref="U29:V29"/>
    <mergeCell ref="R29:T29"/>
    <mergeCell ref="A10:D10"/>
    <mergeCell ref="Y15:Z15"/>
    <mergeCell ref="Y14:Z14"/>
    <mergeCell ref="Y13:Z13"/>
    <mergeCell ref="Y12:Z12"/>
    <mergeCell ref="Y11:Z11"/>
    <mergeCell ref="W11:X11"/>
    <mergeCell ref="W12:X12"/>
    <mergeCell ref="W13:X13"/>
    <mergeCell ref="R14:T14"/>
    <mergeCell ref="R13:T13"/>
    <mergeCell ref="R12:T12"/>
    <mergeCell ref="R11:T11"/>
    <mergeCell ref="A129:D129"/>
    <mergeCell ref="E129:H129"/>
    <mergeCell ref="I129:L129"/>
    <mergeCell ref="M129:P129"/>
    <mergeCell ref="Q129:T129"/>
    <mergeCell ref="A122:D125"/>
    <mergeCell ref="E122:H125"/>
    <mergeCell ref="I122:L125"/>
    <mergeCell ref="M122:P125"/>
    <mergeCell ref="Q122:T125"/>
    <mergeCell ref="A128:D128"/>
    <mergeCell ref="E128:H128"/>
    <mergeCell ref="I128:L128"/>
    <mergeCell ref="M128:P128"/>
    <mergeCell ref="Q128:T128"/>
    <mergeCell ref="Q127:T127"/>
    <mergeCell ref="Q126:T126"/>
    <mergeCell ref="M127:P127"/>
    <mergeCell ref="M126:P126"/>
    <mergeCell ref="I127:L127"/>
    <mergeCell ref="I126:L126"/>
    <mergeCell ref="E127:H127"/>
    <mergeCell ref="E126:H126"/>
    <mergeCell ref="A127:D127"/>
    <mergeCell ref="A137:D137"/>
    <mergeCell ref="E137:H137"/>
    <mergeCell ref="I137:L137"/>
    <mergeCell ref="M137:P137"/>
    <mergeCell ref="Q137:T137"/>
    <mergeCell ref="Q136:T136"/>
    <mergeCell ref="M136:P136"/>
    <mergeCell ref="I136:L136"/>
    <mergeCell ref="E136:H136"/>
    <mergeCell ref="A136:D136"/>
    <mergeCell ref="E135:H135"/>
    <mergeCell ref="E134:H134"/>
    <mergeCell ref="A135:D135"/>
    <mergeCell ref="A134:D134"/>
    <mergeCell ref="Q130:T133"/>
    <mergeCell ref="M130:P133"/>
    <mergeCell ref="I130:L133"/>
    <mergeCell ref="E130:H133"/>
    <mergeCell ref="A130:D133"/>
    <mergeCell ref="Q135:T135"/>
    <mergeCell ref="Q134:T134"/>
    <mergeCell ref="M135:P135"/>
    <mergeCell ref="M134:P134"/>
    <mergeCell ref="I135:L135"/>
    <mergeCell ref="I134:L134"/>
    <mergeCell ref="E138:H141"/>
    <mergeCell ref="A138:D141"/>
    <mergeCell ref="M145:P145"/>
    <mergeCell ref="I145:L145"/>
    <mergeCell ref="E145:H145"/>
    <mergeCell ref="E144:H144"/>
    <mergeCell ref="A145:D145"/>
    <mergeCell ref="A144:D144"/>
    <mergeCell ref="E143:H143"/>
    <mergeCell ref="E142:H142"/>
    <mergeCell ref="A143:D143"/>
    <mergeCell ref="A142:D142"/>
    <mergeCell ref="M144:P144"/>
    <mergeCell ref="I144:L144"/>
    <mergeCell ref="I142:L142"/>
    <mergeCell ref="I143:L143"/>
    <mergeCell ref="M143:P143"/>
    <mergeCell ref="M142:P142"/>
    <mergeCell ref="U114:X117"/>
    <mergeCell ref="U118:X118"/>
    <mergeCell ref="U119:X119"/>
    <mergeCell ref="U120:X120"/>
    <mergeCell ref="U121:X121"/>
    <mergeCell ref="U122:X125"/>
    <mergeCell ref="U126:X126"/>
    <mergeCell ref="U127:X127"/>
    <mergeCell ref="Q138:T141"/>
    <mergeCell ref="Q114:T117"/>
    <mergeCell ref="M152:P152"/>
    <mergeCell ref="M151:P151"/>
    <mergeCell ref="M150:P150"/>
    <mergeCell ref="M149:P149"/>
    <mergeCell ref="I152:L152"/>
    <mergeCell ref="I151:L151"/>
    <mergeCell ref="I150:L150"/>
    <mergeCell ref="I149:L149"/>
    <mergeCell ref="U128:X128"/>
    <mergeCell ref="U129:X129"/>
    <mergeCell ref="M138:P141"/>
    <mergeCell ref="I138:L141"/>
    <mergeCell ref="Q142:T142"/>
    <mergeCell ref="Q143:T143"/>
    <mergeCell ref="Q144:T144"/>
    <mergeCell ref="Q145:T145"/>
    <mergeCell ref="Q146:T148"/>
    <mergeCell ref="M146:P148"/>
    <mergeCell ref="I146:L148"/>
    <mergeCell ref="E159:H159"/>
    <mergeCell ref="E158:H158"/>
    <mergeCell ref="E157:H157"/>
    <mergeCell ref="E156:H156"/>
    <mergeCell ref="E152:H152"/>
    <mergeCell ref="E151:H151"/>
    <mergeCell ref="E150:H150"/>
    <mergeCell ref="E149:H149"/>
    <mergeCell ref="A159:D159"/>
    <mergeCell ref="A158:D158"/>
    <mergeCell ref="A157:D157"/>
    <mergeCell ref="A156:D156"/>
    <mergeCell ref="A152:D152"/>
    <mergeCell ref="A151:D151"/>
    <mergeCell ref="A150:D150"/>
    <mergeCell ref="A149:D149"/>
    <mergeCell ref="E153:H155"/>
    <mergeCell ref="A153:D155"/>
    <mergeCell ref="M158:P158"/>
    <mergeCell ref="Q159:T159"/>
    <mergeCell ref="Q157:T157"/>
    <mergeCell ref="Q156:T156"/>
    <mergeCell ref="Q158:T158"/>
    <mergeCell ref="I157:L157"/>
    <mergeCell ref="Q153:T155"/>
    <mergeCell ref="M153:P155"/>
    <mergeCell ref="I153:L155"/>
    <mergeCell ref="E146:H148"/>
    <mergeCell ref="A146:D148"/>
    <mergeCell ref="A161:Z162"/>
    <mergeCell ref="A163:Z164"/>
    <mergeCell ref="A213:Z214"/>
    <mergeCell ref="A170:D170"/>
    <mergeCell ref="E170:H170"/>
    <mergeCell ref="I170:L170"/>
    <mergeCell ref="M170:P170"/>
    <mergeCell ref="Q170:T170"/>
    <mergeCell ref="U170:X170"/>
    <mergeCell ref="Q149:T149"/>
    <mergeCell ref="Q152:T152"/>
    <mergeCell ref="Q151:T151"/>
    <mergeCell ref="Q150:T150"/>
    <mergeCell ref="M159:P159"/>
    <mergeCell ref="I159:L159"/>
    <mergeCell ref="I158:L158"/>
    <mergeCell ref="I156:L156"/>
    <mergeCell ref="M156:P156"/>
    <mergeCell ref="M157:P157"/>
    <mergeCell ref="A173:D175"/>
    <mergeCell ref="Q171:T171"/>
    <mergeCell ref="U171:X171"/>
    <mergeCell ref="A178:D178"/>
    <mergeCell ref="E178:H178"/>
    <mergeCell ref="I178:L178"/>
    <mergeCell ref="M178:P178"/>
    <mergeCell ref="Q178:T178"/>
    <mergeCell ref="U178:X178"/>
    <mergeCell ref="U172:X172"/>
    <mergeCell ref="A177:D177"/>
    <mergeCell ref="E177:H177"/>
    <mergeCell ref="I177:L177"/>
    <mergeCell ref="M177:P177"/>
    <mergeCell ref="Q177:T177"/>
    <mergeCell ref="U177:X177"/>
    <mergeCell ref="A176:D176"/>
    <mergeCell ref="E176:H176"/>
    <mergeCell ref="I176:L176"/>
    <mergeCell ref="M176:P176"/>
    <mergeCell ref="Q176:T176"/>
    <mergeCell ref="U176:X176"/>
    <mergeCell ref="A172:D172"/>
    <mergeCell ref="E172:H172"/>
    <mergeCell ref="I172:L172"/>
    <mergeCell ref="M172:P172"/>
    <mergeCell ref="Q172:T172"/>
    <mergeCell ref="A165:Z166"/>
    <mergeCell ref="A167:D169"/>
    <mergeCell ref="E167:H169"/>
    <mergeCell ref="I167:L169"/>
    <mergeCell ref="M167:P169"/>
    <mergeCell ref="Q167:T169"/>
    <mergeCell ref="U167:X169"/>
    <mergeCell ref="U173:X175"/>
    <mergeCell ref="Q173:T175"/>
    <mergeCell ref="M173:P175"/>
    <mergeCell ref="I173:L175"/>
    <mergeCell ref="E173:H175"/>
    <mergeCell ref="A171:D171"/>
    <mergeCell ref="E171:H171"/>
    <mergeCell ref="I171:L171"/>
    <mergeCell ref="M171:P171"/>
    <mergeCell ref="J183:M183"/>
    <mergeCell ref="N183:Q183"/>
    <mergeCell ref="R183:T183"/>
    <mergeCell ref="U183:V183"/>
    <mergeCell ref="W183:X183"/>
    <mergeCell ref="Y183:Z183"/>
    <mergeCell ref="J184:M184"/>
    <mergeCell ref="N184:Q184"/>
    <mergeCell ref="R184:T184"/>
    <mergeCell ref="U184:V184"/>
    <mergeCell ref="W184:X184"/>
    <mergeCell ref="Y184:Z184"/>
    <mergeCell ref="A179:Z180"/>
    <mergeCell ref="A181:D181"/>
    <mergeCell ref="E181:I181"/>
    <mergeCell ref="J181:M181"/>
    <mergeCell ref="N181:Q181"/>
    <mergeCell ref="R181:T181"/>
    <mergeCell ref="U181:V181"/>
    <mergeCell ref="W181:X181"/>
    <mergeCell ref="Y181:Z181"/>
    <mergeCell ref="W187:X187"/>
    <mergeCell ref="Y187:Z187"/>
    <mergeCell ref="R188:T188"/>
    <mergeCell ref="U188:V188"/>
    <mergeCell ref="W188:X188"/>
    <mergeCell ref="Y188:Z188"/>
    <mergeCell ref="A182:B185"/>
    <mergeCell ref="C182:D185"/>
    <mergeCell ref="E182:I185"/>
    <mergeCell ref="A186:B189"/>
    <mergeCell ref="C186:D189"/>
    <mergeCell ref="E186:I189"/>
    <mergeCell ref="R185:T185"/>
    <mergeCell ref="U185:V185"/>
    <mergeCell ref="W185:X185"/>
    <mergeCell ref="Y185:Z185"/>
    <mergeCell ref="J185:M185"/>
    <mergeCell ref="N185:Q185"/>
    <mergeCell ref="J182:M182"/>
    <mergeCell ref="N182:Q182"/>
    <mergeCell ref="R182:T182"/>
    <mergeCell ref="U182:V182"/>
    <mergeCell ref="W182:X182"/>
    <mergeCell ref="Y182:Z182"/>
    <mergeCell ref="N189:Q189"/>
    <mergeCell ref="N187:Q187"/>
    <mergeCell ref="N186:Q186"/>
    <mergeCell ref="J189:M189"/>
    <mergeCell ref="J187:M187"/>
    <mergeCell ref="J186:M186"/>
    <mergeCell ref="N194:P194"/>
    <mergeCell ref="N193:P193"/>
    <mergeCell ref="U189:V189"/>
    <mergeCell ref="J188:M188"/>
    <mergeCell ref="N188:Q188"/>
    <mergeCell ref="A190:Z191"/>
    <mergeCell ref="Y194:Z194"/>
    <mergeCell ref="R193:T193"/>
    <mergeCell ref="R194:T194"/>
    <mergeCell ref="W189:X189"/>
    <mergeCell ref="Y189:Z189"/>
    <mergeCell ref="Y186:Z186"/>
    <mergeCell ref="W186:X186"/>
    <mergeCell ref="U186:V186"/>
    <mergeCell ref="R189:T189"/>
    <mergeCell ref="R187:T187"/>
    <mergeCell ref="R186:T186"/>
    <mergeCell ref="U187:V187"/>
    <mergeCell ref="J198:M198"/>
    <mergeCell ref="U198:V198"/>
    <mergeCell ref="W198:X198"/>
    <mergeCell ref="Y198:Z198"/>
    <mergeCell ref="A192:D192"/>
    <mergeCell ref="E192:I192"/>
    <mergeCell ref="J192:M192"/>
    <mergeCell ref="N192:Q192"/>
    <mergeCell ref="R192:T192"/>
    <mergeCell ref="U192:V192"/>
    <mergeCell ref="W192:X192"/>
    <mergeCell ref="Y192:Z192"/>
    <mergeCell ref="E193:I198"/>
    <mergeCell ref="J193:M193"/>
    <mergeCell ref="U193:V193"/>
    <mergeCell ref="W193:X193"/>
    <mergeCell ref="Y193:Z193"/>
    <mergeCell ref="J196:M196"/>
    <mergeCell ref="U196:V196"/>
    <mergeCell ref="J194:M194"/>
    <mergeCell ref="U194:V194"/>
    <mergeCell ref="W194:X194"/>
    <mergeCell ref="E199:I205"/>
    <mergeCell ref="A199:D205"/>
    <mergeCell ref="A193:D198"/>
    <mergeCell ref="R199:T199"/>
    <mergeCell ref="N195:P195"/>
    <mergeCell ref="J200:M200"/>
    <mergeCell ref="U200:V200"/>
    <mergeCell ref="W200:X200"/>
    <mergeCell ref="Y200:Z200"/>
    <mergeCell ref="J203:M203"/>
    <mergeCell ref="U203:V203"/>
    <mergeCell ref="W203:X203"/>
    <mergeCell ref="Y203:Z203"/>
    <mergeCell ref="J204:M204"/>
    <mergeCell ref="U204:V204"/>
    <mergeCell ref="W204:X204"/>
    <mergeCell ref="Y204:Z204"/>
    <mergeCell ref="J205:M205"/>
    <mergeCell ref="W196:X196"/>
    <mergeCell ref="Y196:Z196"/>
    <mergeCell ref="J197:M197"/>
    <mergeCell ref="U197:V197"/>
    <mergeCell ref="W197:X197"/>
    <mergeCell ref="Y197:Z197"/>
    <mergeCell ref="U205:V205"/>
    <mergeCell ref="W205:X205"/>
    <mergeCell ref="Y205:Z205"/>
    <mergeCell ref="R207:T207"/>
    <mergeCell ref="R208:T208"/>
    <mergeCell ref="R209:T209"/>
    <mergeCell ref="R210:T210"/>
    <mergeCell ref="J195:M195"/>
    <mergeCell ref="U195:V195"/>
    <mergeCell ref="W195:X195"/>
    <mergeCell ref="Y195:Z195"/>
    <mergeCell ref="U201:V201"/>
    <mergeCell ref="W201:X201"/>
    <mergeCell ref="Y201:Z201"/>
    <mergeCell ref="J202:M202"/>
    <mergeCell ref="U202:V202"/>
    <mergeCell ref="W202:X202"/>
    <mergeCell ref="Y202:Z202"/>
    <mergeCell ref="R195:T195"/>
    <mergeCell ref="R196:T196"/>
    <mergeCell ref="R197:T197"/>
    <mergeCell ref="R198:T198"/>
    <mergeCell ref="R200:T200"/>
    <mergeCell ref="J201:M201"/>
    <mergeCell ref="A206:D210"/>
    <mergeCell ref="E206:I210"/>
    <mergeCell ref="R206:T206"/>
    <mergeCell ref="J207:M207"/>
    <mergeCell ref="N207:P207"/>
    <mergeCell ref="U207:V207"/>
    <mergeCell ref="W207:X207"/>
    <mergeCell ref="Y207:Z207"/>
    <mergeCell ref="J208:M208"/>
    <mergeCell ref="N208:P208"/>
    <mergeCell ref="U208:V208"/>
    <mergeCell ref="W208:X208"/>
    <mergeCell ref="Y208:Z208"/>
    <mergeCell ref="N209:P209"/>
    <mergeCell ref="U209:V209"/>
    <mergeCell ref="W209:X209"/>
    <mergeCell ref="Y209:Z209"/>
    <mergeCell ref="N210:P210"/>
    <mergeCell ref="J209:M209"/>
    <mergeCell ref="J210:M210"/>
    <mergeCell ref="U210:V210"/>
    <mergeCell ref="W210:X210"/>
    <mergeCell ref="Y210:Z210"/>
    <mergeCell ref="R203:T203"/>
    <mergeCell ref="R204:T204"/>
    <mergeCell ref="R205:T205"/>
    <mergeCell ref="N198:P198"/>
    <mergeCell ref="N197:P197"/>
    <mergeCell ref="N196:P196"/>
    <mergeCell ref="N205:P205"/>
    <mergeCell ref="N204:P204"/>
    <mergeCell ref="N203:P203"/>
    <mergeCell ref="N202:P202"/>
    <mergeCell ref="N201:P201"/>
    <mergeCell ref="N200:P200"/>
    <mergeCell ref="R201:T201"/>
    <mergeCell ref="R202:T202"/>
    <mergeCell ref="A87:Q87"/>
    <mergeCell ref="R87:T87"/>
    <mergeCell ref="U87:V87"/>
    <mergeCell ref="W87:X87"/>
    <mergeCell ref="Y87:Z87"/>
    <mergeCell ref="A85:Q85"/>
    <mergeCell ref="R85:T85"/>
    <mergeCell ref="U85:V85"/>
    <mergeCell ref="W85:X85"/>
    <mergeCell ref="Y85:Z85"/>
    <mergeCell ref="A86:Q86"/>
    <mergeCell ref="R86:T86"/>
    <mergeCell ref="U86:V86"/>
    <mergeCell ref="W86:X86"/>
    <mergeCell ref="Y86:Z86"/>
  </mergeCells>
  <printOptions horizontalCentered="1"/>
  <pageMargins left="0" right="0" top="0" bottom="0" header="0" footer="0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Лайт</vt:lpstr>
      <vt:lpstr>Лайт!Область_печати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Офис 812</cp:lastModifiedBy>
  <cp:lastPrinted>2017-01-27T18:30:15Z</cp:lastPrinted>
  <dcterms:created xsi:type="dcterms:W3CDTF">2017-01-23T09:59:44Z</dcterms:created>
  <dcterms:modified xsi:type="dcterms:W3CDTF">2019-07-11T08:07:25Z</dcterms:modified>
</cp:coreProperties>
</file>